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codeName="DieseArbeitsmappe" defaultThemeVersion="124226"/>
  <mc:AlternateContent xmlns:mc="http://schemas.openxmlformats.org/markup-compatibility/2006">
    <mc:Choice Requires="x15">
      <x15ac:absPath xmlns:x15ac="http://schemas.microsoft.com/office/spreadsheetml/2010/11/ac" url="M:\UZ\Vergabegrdl. englisch\Aktuelle VGR\UZ 203 Edition 2020\zur Veröffentlichung\Annexes\"/>
    </mc:Choice>
  </mc:AlternateContent>
  <xr:revisionPtr revIDLastSave="0" documentId="8_{291512FE-4C8D-4046-82AC-B442B4B680EC}" xr6:coauthVersionLast="36" xr6:coauthVersionMax="36" xr10:uidLastSave="{00000000-0000-0000-0000-000000000000}"/>
  <bookViews>
    <workbookView xWindow="480" yWindow="105" windowWidth="15180" windowHeight="12660" tabRatio="947" activeTab="2" xr2:uid="{00000000-000D-0000-FFFF-FFFF00000000}"/>
  </bookViews>
  <sheets>
    <sheet name="Instructions-EN" sheetId="22" r:id="rId1"/>
    <sheet name="Anleitung-DE" sheetId="23" r:id="rId2"/>
    <sheet name="Formulation Pre-Products" sheetId="2" r:id="rId3"/>
    <sheet name="Ingoing Substances" sheetId="8" r:id="rId4"/>
    <sheet name="Ingoing substances_DID" sheetId="9" r:id="rId5"/>
    <sheet name="Results-3.2" sheetId="24" r:id="rId6"/>
    <sheet name="Results-3.3" sheetId="21" r:id="rId7"/>
    <sheet name="Results-3.4.1&amp;3.4.3&amp;3.5" sheetId="1" r:id="rId8"/>
    <sheet name="Packaging-3.11" sheetId="7" r:id="rId9"/>
    <sheet name="DID List" sheetId="6" r:id="rId10"/>
    <sheet name="Languages" sheetId="15" r:id="rId11"/>
    <sheet name="Auswahldaten" sheetId="4" r:id="rId12"/>
    <sheet name="Document" sheetId="25" r:id="rId13"/>
    <sheet name="Historie" sheetId="26" r:id="rId14"/>
  </sheets>
  <definedNames>
    <definedName name="_xlnm._FilterDatabase" localSheetId="2" hidden="1">'Formulation Pre-Products'!$B$8:$B$61</definedName>
    <definedName name="_xlnm._FilterDatabase" localSheetId="3" hidden="1">'Ingoing Substances'!$B$8:$B$61</definedName>
    <definedName name="_xlnm._FilterDatabase" localSheetId="4" hidden="1">'Ingoing substances_DID'!$B$8:$B$61</definedName>
    <definedName name="_xlnm._FilterDatabase" localSheetId="5" hidden="1">'Results-3.2'!$B$8:$B$64</definedName>
    <definedName name="_xlnm._FilterDatabase" localSheetId="6" hidden="1">'Results-3.3'!$B$8:$B$60</definedName>
    <definedName name="_xlnm._FilterDatabase" localSheetId="7" hidden="1">'Results-3.4.1&amp;3.4.3&amp;3.5'!$B$8:$B$63</definedName>
    <definedName name="Abbauwerte">Auswahldaten!$A$39:$A$42</definedName>
    <definedName name="aNBO">Auswahldaten!$A$26:$A$30</definedName>
    <definedName name="anNBO">Auswahldaten!$A$33:$A$36</definedName>
    <definedName name="AW">Auswahldaten!$A$39:$A$42</definedName>
    <definedName name="BCF">Auswahldaten!$A$45:$A$47</definedName>
    <definedName name="Beschichtung">Auswahldaten!$A$82:$A$86</definedName>
    <definedName name="DID">'DID List'!$A$5:$A$242</definedName>
    <definedName name="_xlnm.Print_Area" localSheetId="2">'Formulation Pre-Products'!$A$1:$H$65</definedName>
    <definedName name="_xlnm.Print_Area" localSheetId="13">Historie!$A$1:$N$15</definedName>
    <definedName name="_xlnm.Print_Area" localSheetId="3">'Ingoing Substances'!$A$1:$O$66</definedName>
    <definedName name="_xlnm.Print_Area" localSheetId="4">'Ingoing substances_DID'!$A$1:$T$68</definedName>
    <definedName name="_xlnm.Print_Area" localSheetId="8">'Packaging-3.11'!$A$1:$H$76</definedName>
    <definedName name="_xlnm.Print_Area" localSheetId="5">'Results-3.2'!$A$1:$G$66</definedName>
    <definedName name="_xlnm.Print_Area" localSheetId="6">'Results-3.3'!$A$1:$G$63</definedName>
    <definedName name="_xlnm.Print_Area" localSheetId="7">'Results-3.4.1&amp;3.4.3&amp;3.5'!$A$1:$J$65</definedName>
    <definedName name="Etikett">Auswahldaten!$A$59:$A$62</definedName>
    <definedName name="Flasche">Auswahldaten!$A$54:$A$56</definedName>
    <definedName name="Funktion">Auswahldaten!$A$14:$A$22</definedName>
    <definedName name="janein">Auswahldaten!$A$10:$A$11</definedName>
    <definedName name="Manschette">Auswahldaten!$A$65:$A$68</definedName>
    <definedName name="Nachweis">Auswahldaten!$A$50:$A$51</definedName>
    <definedName name="Produktart">Auswahldaten!$A$3:$A$7</definedName>
    <definedName name="Sprache">Languages!$A$3:$B$3</definedName>
    <definedName name="Verschluss">Auswahldaten!$A$71:$A$79</definedName>
    <definedName name="Vorproduktenummer">'Formulation Pre-Products'!$A$11:$A$59</definedName>
    <definedName name="VPName">'Formulation Pre-Products'!$B$10:$B$59</definedName>
  </definedNames>
  <calcPr calcId="191029"/>
</workbook>
</file>

<file path=xl/calcChain.xml><?xml version="1.0" encoding="utf-8"?>
<calcChain xmlns="http://schemas.openxmlformats.org/spreadsheetml/2006/main">
  <c r="J13" i="1" l="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Q13" i="9"/>
  <c r="Q14" i="9"/>
  <c r="Q15" i="9"/>
  <c r="Q16"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12" i="9"/>
  <c r="Q9" i="9"/>
  <c r="L8" i="9"/>
  <c r="L9" i="9" l="1"/>
  <c r="H8" i="9" l="1"/>
  <c r="O8" i="9"/>
  <c r="E68" i="7" l="1"/>
  <c r="A71" i="7"/>
  <c r="E71" i="7" s="1"/>
  <c r="A70" i="7"/>
  <c r="E70" i="7" s="1"/>
  <c r="A69" i="7"/>
  <c r="E69" i="7" s="1"/>
  <c r="A68" i="7"/>
  <c r="A67" i="7"/>
  <c r="E67" i="7" s="1"/>
  <c r="A66" i="7"/>
  <c r="E66" i="7" s="1"/>
  <c r="F12" i="9"/>
  <c r="M12" i="9"/>
  <c r="N12" i="9"/>
  <c r="O12" i="9"/>
  <c r="P12" i="9"/>
  <c r="F13" i="9"/>
  <c r="M13" i="9"/>
  <c r="N13" i="9"/>
  <c r="O13" i="9"/>
  <c r="P13" i="9"/>
  <c r="F14" i="9"/>
  <c r="M14" i="9"/>
  <c r="N14" i="9"/>
  <c r="O14" i="9"/>
  <c r="P14" i="9"/>
  <c r="F15" i="9"/>
  <c r="M15" i="9"/>
  <c r="N15" i="9"/>
  <c r="O15" i="9"/>
  <c r="P15" i="9"/>
  <c r="F16" i="9"/>
  <c r="M16" i="9"/>
  <c r="N16" i="9"/>
  <c r="O16" i="9"/>
  <c r="P16" i="9"/>
  <c r="F17" i="9"/>
  <c r="M17" i="9"/>
  <c r="N17" i="9"/>
  <c r="O17" i="9"/>
  <c r="P17" i="9"/>
  <c r="F18" i="9"/>
  <c r="M18" i="9"/>
  <c r="N18" i="9"/>
  <c r="O18" i="9"/>
  <c r="P18" i="9"/>
  <c r="F19" i="9"/>
  <c r="M19" i="9"/>
  <c r="N19" i="9"/>
  <c r="O19" i="9"/>
  <c r="P19" i="9"/>
  <c r="F20" i="9"/>
  <c r="M20" i="9"/>
  <c r="N20" i="9"/>
  <c r="O20" i="9"/>
  <c r="P20" i="9"/>
  <c r="F21" i="9"/>
  <c r="M21" i="9"/>
  <c r="N21" i="9"/>
  <c r="O21" i="9"/>
  <c r="P21" i="9"/>
  <c r="F22" i="9"/>
  <c r="M22" i="9"/>
  <c r="N22" i="9"/>
  <c r="O22" i="9"/>
  <c r="P22" i="9"/>
  <c r="F23" i="9"/>
  <c r="M23" i="9"/>
  <c r="N23" i="9"/>
  <c r="O23" i="9"/>
  <c r="P23" i="9"/>
  <c r="F24" i="9"/>
  <c r="M24" i="9"/>
  <c r="N24" i="9"/>
  <c r="O24" i="9"/>
  <c r="P24" i="9"/>
  <c r="F25" i="9"/>
  <c r="M25" i="9"/>
  <c r="N25" i="9"/>
  <c r="O25" i="9"/>
  <c r="P25" i="9"/>
  <c r="F26" i="9"/>
  <c r="M26" i="9"/>
  <c r="N26" i="9"/>
  <c r="O26" i="9"/>
  <c r="P26" i="9"/>
  <c r="F27" i="9"/>
  <c r="M27" i="9"/>
  <c r="N27" i="9"/>
  <c r="O27" i="9"/>
  <c r="P27" i="9"/>
  <c r="F28" i="9"/>
  <c r="M28" i="9"/>
  <c r="N28" i="9"/>
  <c r="O28" i="9"/>
  <c r="P28" i="9"/>
  <c r="F29" i="9"/>
  <c r="M29" i="9"/>
  <c r="N29" i="9"/>
  <c r="O29" i="9"/>
  <c r="P29" i="9"/>
  <c r="F30" i="9"/>
  <c r="M30" i="9"/>
  <c r="N30" i="9"/>
  <c r="O30" i="9"/>
  <c r="P30" i="9"/>
  <c r="F31" i="9"/>
  <c r="M31" i="9"/>
  <c r="N31" i="9"/>
  <c r="O31" i="9"/>
  <c r="P31" i="9"/>
  <c r="F32" i="9"/>
  <c r="M32" i="9"/>
  <c r="N32" i="9"/>
  <c r="O32" i="9"/>
  <c r="P32" i="9"/>
  <c r="F33" i="9"/>
  <c r="M33" i="9"/>
  <c r="N33" i="9"/>
  <c r="O33" i="9"/>
  <c r="P33" i="9"/>
  <c r="F34" i="9"/>
  <c r="M34" i="9"/>
  <c r="N34" i="9"/>
  <c r="O34" i="9"/>
  <c r="P34" i="9"/>
  <c r="F35" i="9"/>
  <c r="M35" i="9"/>
  <c r="N35" i="9"/>
  <c r="O35" i="9"/>
  <c r="P35" i="9"/>
  <c r="F36" i="9"/>
  <c r="M36" i="9"/>
  <c r="N36" i="9"/>
  <c r="O36" i="9"/>
  <c r="P36" i="9"/>
  <c r="F37" i="9"/>
  <c r="M37" i="9"/>
  <c r="N37" i="9"/>
  <c r="O37" i="9"/>
  <c r="P37" i="9"/>
  <c r="F38" i="9"/>
  <c r="M38" i="9"/>
  <c r="N38" i="9"/>
  <c r="O38" i="9"/>
  <c r="P38" i="9"/>
  <c r="F39" i="9"/>
  <c r="M39" i="9"/>
  <c r="N39" i="9"/>
  <c r="O39" i="9"/>
  <c r="P39" i="9"/>
  <c r="F40" i="9"/>
  <c r="M40" i="9"/>
  <c r="N40" i="9"/>
  <c r="O40" i="9"/>
  <c r="P40" i="9"/>
  <c r="F41" i="9"/>
  <c r="M41" i="9"/>
  <c r="N41" i="9"/>
  <c r="O41" i="9"/>
  <c r="P41" i="9"/>
  <c r="F42" i="9"/>
  <c r="M42" i="9"/>
  <c r="N42" i="9"/>
  <c r="O42" i="9"/>
  <c r="P42" i="9"/>
  <c r="F43" i="9"/>
  <c r="M43" i="9"/>
  <c r="N43" i="9"/>
  <c r="O43" i="9"/>
  <c r="P43" i="9"/>
  <c r="F44" i="9"/>
  <c r="M44" i="9"/>
  <c r="N44" i="9"/>
  <c r="O44" i="9"/>
  <c r="P44" i="9"/>
  <c r="F45" i="9"/>
  <c r="M45" i="9"/>
  <c r="N45" i="9"/>
  <c r="O45" i="9"/>
  <c r="P45" i="9"/>
  <c r="F46" i="9"/>
  <c r="M46" i="9"/>
  <c r="N46" i="9"/>
  <c r="O46" i="9"/>
  <c r="P46" i="9"/>
  <c r="F47" i="9"/>
  <c r="M47" i="9"/>
  <c r="N47" i="9"/>
  <c r="O47" i="9"/>
  <c r="P47" i="9"/>
  <c r="F48" i="9"/>
  <c r="M48" i="9"/>
  <c r="N48" i="9"/>
  <c r="O48" i="9"/>
  <c r="P48" i="9"/>
  <c r="F49" i="9"/>
  <c r="M49" i="9"/>
  <c r="N49" i="9"/>
  <c r="O49" i="9"/>
  <c r="P49" i="9"/>
  <c r="F50" i="9"/>
  <c r="M50" i="9"/>
  <c r="N50" i="9"/>
  <c r="O50" i="9"/>
  <c r="P50" i="9"/>
  <c r="F51" i="9"/>
  <c r="M51" i="9"/>
  <c r="N51" i="9"/>
  <c r="O51" i="9"/>
  <c r="P51" i="9"/>
  <c r="F52" i="9"/>
  <c r="M52" i="9"/>
  <c r="N52" i="9"/>
  <c r="O52" i="9"/>
  <c r="P52" i="9"/>
  <c r="F53" i="9"/>
  <c r="M53" i="9"/>
  <c r="N53" i="9"/>
  <c r="O53" i="9"/>
  <c r="P53" i="9"/>
  <c r="F54" i="9"/>
  <c r="M54" i="9"/>
  <c r="N54" i="9"/>
  <c r="O54" i="9"/>
  <c r="P54" i="9"/>
  <c r="F55" i="9"/>
  <c r="M55" i="9"/>
  <c r="N55" i="9"/>
  <c r="O55" i="9"/>
  <c r="P55" i="9"/>
  <c r="F56" i="9"/>
  <c r="M56" i="9"/>
  <c r="N56" i="9"/>
  <c r="O56" i="9"/>
  <c r="P56" i="9"/>
  <c r="F57" i="9"/>
  <c r="M57" i="9"/>
  <c r="N57" i="9"/>
  <c r="O57" i="9"/>
  <c r="P57" i="9"/>
  <c r="F58" i="9"/>
  <c r="M58" i="9"/>
  <c r="N58" i="9"/>
  <c r="O58" i="9"/>
  <c r="P58" i="9"/>
  <c r="F59" i="9"/>
  <c r="M59" i="9"/>
  <c r="N59" i="9"/>
  <c r="O59" i="9"/>
  <c r="P59" i="9"/>
  <c r="P11" i="9"/>
  <c r="Q11" i="9" s="1"/>
  <c r="O11" i="9"/>
  <c r="N11" i="9"/>
  <c r="M11" i="9"/>
  <c r="F245" i="6"/>
  <c r="I245" i="6" s="1"/>
  <c r="I244" i="6"/>
  <c r="F244" i="6"/>
  <c r="I243" i="6"/>
  <c r="F243" i="6"/>
  <c r="I242" i="6"/>
  <c r="F242" i="6"/>
  <c r="F241" i="6"/>
  <c r="I241" i="6" s="1"/>
  <c r="F240" i="6"/>
  <c r="I240" i="6" s="1"/>
  <c r="I239" i="6"/>
  <c r="F239" i="6"/>
  <c r="F238" i="6"/>
  <c r="F237" i="6"/>
  <c r="F236" i="6"/>
  <c r="F235" i="6"/>
  <c r="F234" i="6"/>
  <c r="I233" i="6"/>
  <c r="F233" i="6"/>
  <c r="I232" i="6"/>
  <c r="F232" i="6"/>
  <c r="I231" i="6"/>
  <c r="F231" i="6"/>
  <c r="F230" i="6"/>
  <c r="I230" i="6" s="1"/>
  <c r="I229" i="6"/>
  <c r="F229" i="6"/>
  <c r="I228" i="6"/>
  <c r="F228" i="6"/>
  <c r="F227" i="6"/>
  <c r="I227" i="6" s="1"/>
  <c r="F226" i="6"/>
  <c r="I226" i="6" s="1"/>
  <c r="I225" i="6"/>
  <c r="F225" i="6"/>
  <c r="I224" i="6"/>
  <c r="F224" i="6"/>
  <c r="I223" i="6"/>
  <c r="F223" i="6"/>
  <c r="I222" i="6"/>
  <c r="F222" i="6"/>
  <c r="I221" i="6"/>
  <c r="F221" i="6"/>
  <c r="I220" i="6"/>
  <c r="F220" i="6"/>
  <c r="I219" i="6"/>
  <c r="F219" i="6"/>
  <c r="F218" i="6"/>
  <c r="I218" i="6" s="1"/>
  <c r="I217" i="6"/>
  <c r="F217" i="6"/>
  <c r="I216" i="6"/>
  <c r="F216" i="6"/>
  <c r="F215" i="6"/>
  <c r="I215" i="6" s="1"/>
  <c r="F214" i="6"/>
  <c r="I214" i="6" s="1"/>
  <c r="I213" i="6"/>
  <c r="F213" i="6"/>
  <c r="I212" i="6"/>
  <c r="F212" i="6"/>
  <c r="F211" i="6"/>
  <c r="I211" i="6" s="1"/>
  <c r="F210" i="6"/>
  <c r="I210" i="6" s="1"/>
  <c r="I209" i="6"/>
  <c r="F209" i="6"/>
  <c r="I208" i="6"/>
  <c r="F208" i="6"/>
  <c r="F207" i="6"/>
  <c r="I207" i="6" s="1"/>
  <c r="F206" i="6"/>
  <c r="I206" i="6" s="1"/>
  <c r="I205" i="6"/>
  <c r="F205" i="6"/>
  <c r="I204" i="6"/>
  <c r="F204" i="6"/>
  <c r="F203" i="6"/>
  <c r="I203" i="6" s="1"/>
  <c r="F202" i="6"/>
  <c r="I202" i="6" s="1"/>
  <c r="I201" i="6"/>
  <c r="F201" i="6"/>
  <c r="I200" i="6"/>
  <c r="F200" i="6"/>
  <c r="I199" i="6"/>
  <c r="F199" i="6"/>
  <c r="F198" i="6"/>
  <c r="I198" i="6" s="1"/>
  <c r="I197" i="6"/>
  <c r="F197" i="6"/>
  <c r="I196" i="6"/>
  <c r="F196" i="6"/>
  <c r="F195" i="6"/>
  <c r="I195" i="6" s="1"/>
  <c r="F193" i="6"/>
  <c r="I193" i="6" s="1"/>
  <c r="I192" i="6"/>
  <c r="F192" i="6"/>
  <c r="I191" i="6"/>
  <c r="F191" i="6"/>
  <c r="F190" i="6"/>
  <c r="I190" i="6" s="1"/>
  <c r="F189" i="6"/>
  <c r="I189" i="6" s="1"/>
  <c r="I187" i="6"/>
  <c r="F187" i="6"/>
  <c r="I186" i="6"/>
  <c r="F186" i="6"/>
  <c r="F185" i="6"/>
  <c r="I185" i="6" s="1"/>
  <c r="F184" i="6"/>
  <c r="I184" i="6" s="1"/>
  <c r="I183" i="6"/>
  <c r="F183" i="6"/>
  <c r="I182" i="6"/>
  <c r="F182" i="6"/>
  <c r="I181" i="6"/>
  <c r="F181" i="6"/>
  <c r="F179" i="6"/>
  <c r="I178" i="6"/>
  <c r="F178" i="6"/>
  <c r="I177" i="6"/>
  <c r="F177" i="6"/>
  <c r="I176" i="6"/>
  <c r="F176" i="6"/>
  <c r="F175" i="6"/>
  <c r="I175" i="6" s="1"/>
  <c r="F174" i="6"/>
  <c r="I174" i="6" s="1"/>
  <c r="I173" i="6"/>
  <c r="F173" i="6"/>
  <c r="I172" i="6"/>
  <c r="F172" i="6"/>
  <c r="F171" i="6"/>
  <c r="I171" i="6" s="1"/>
  <c r="I170" i="6"/>
  <c r="F170" i="6"/>
  <c r="I169" i="6"/>
  <c r="F169" i="6"/>
  <c r="I168" i="6"/>
  <c r="F168" i="6"/>
  <c r="I167" i="6"/>
  <c r="F167" i="6"/>
  <c r="I165" i="6"/>
  <c r="F165" i="6"/>
  <c r="I164" i="6"/>
  <c r="F164" i="6"/>
  <c r="I163" i="6"/>
  <c r="F163" i="6"/>
  <c r="F162" i="6"/>
  <c r="I162" i="6" s="1"/>
  <c r="F160" i="6"/>
  <c r="I160" i="6" s="1"/>
  <c r="I157" i="6"/>
  <c r="F157" i="6"/>
  <c r="I156" i="6"/>
  <c r="F156" i="6"/>
  <c r="I155" i="6"/>
  <c r="F155" i="6"/>
  <c r="I154" i="6"/>
  <c r="F154" i="6"/>
  <c r="I153" i="6"/>
  <c r="F153" i="6"/>
  <c r="F152" i="6"/>
  <c r="I151" i="6"/>
  <c r="F151" i="6"/>
  <c r="I150" i="6"/>
  <c r="F150" i="6"/>
  <c r="I149" i="6"/>
  <c r="F149" i="6"/>
  <c r="I148" i="6"/>
  <c r="F148" i="6"/>
  <c r="F147" i="6"/>
  <c r="I147" i="6" s="1"/>
  <c r="F146" i="6"/>
  <c r="I146" i="6" s="1"/>
  <c r="I145" i="6"/>
  <c r="F145" i="6"/>
  <c r="I143" i="6"/>
  <c r="F143" i="6"/>
  <c r="F142" i="6"/>
  <c r="I142" i="6" s="1"/>
  <c r="F141" i="6"/>
  <c r="I141" i="6" s="1"/>
  <c r="I138" i="6"/>
  <c r="F138" i="6"/>
  <c r="I137" i="6"/>
  <c r="F137" i="6"/>
  <c r="I136" i="6"/>
  <c r="F136" i="6"/>
  <c r="I135" i="6"/>
  <c r="F135" i="6"/>
  <c r="I134" i="6"/>
  <c r="F134" i="6"/>
  <c r="I133" i="6"/>
  <c r="F133" i="6"/>
  <c r="I132" i="6"/>
  <c r="F132" i="6"/>
  <c r="I131" i="6"/>
  <c r="F131" i="6"/>
  <c r="I130" i="6"/>
  <c r="F130" i="6"/>
  <c r="I129" i="6"/>
  <c r="F129" i="6"/>
  <c r="F128" i="6"/>
  <c r="F127" i="6"/>
  <c r="I127" i="6" s="1"/>
  <c r="F125" i="6"/>
  <c r="I124" i="6"/>
  <c r="F124" i="6"/>
  <c r="I123" i="6"/>
  <c r="F123" i="6"/>
  <c r="I122" i="6"/>
  <c r="F122" i="6"/>
  <c r="I121" i="6"/>
  <c r="F121" i="6"/>
  <c r="I120" i="6"/>
  <c r="F120" i="6"/>
  <c r="I119" i="6"/>
  <c r="F119" i="6"/>
  <c r="I118" i="6"/>
  <c r="F118" i="6"/>
  <c r="F117" i="6"/>
  <c r="I117" i="6" s="1"/>
  <c r="I116" i="6"/>
  <c r="F116" i="6"/>
  <c r="I115" i="6"/>
  <c r="F115" i="6"/>
  <c r="I114" i="6"/>
  <c r="F114" i="6"/>
  <c r="I113" i="6"/>
  <c r="F113" i="6"/>
  <c r="I112" i="6"/>
  <c r="F112" i="6"/>
  <c r="I111" i="6"/>
  <c r="F111" i="6"/>
  <c r="I109" i="6"/>
  <c r="F109" i="6"/>
  <c r="F108" i="6"/>
  <c r="I108" i="6" s="1"/>
  <c r="I106" i="6"/>
  <c r="F106" i="6"/>
  <c r="I105" i="6"/>
  <c r="I104" i="6"/>
  <c r="F104" i="6"/>
  <c r="I103" i="6"/>
  <c r="F103" i="6"/>
  <c r="I102" i="6"/>
  <c r="F102" i="6"/>
  <c r="I101" i="6"/>
  <c r="F101" i="6"/>
  <c r="D101" i="6"/>
  <c r="I100" i="6"/>
  <c r="F100" i="6"/>
  <c r="I99" i="6"/>
  <c r="F99" i="6"/>
  <c r="I98" i="6"/>
  <c r="F98" i="6"/>
  <c r="I97" i="6"/>
  <c r="F97" i="6"/>
  <c r="I96" i="6"/>
  <c r="F96" i="6"/>
  <c r="I95" i="6"/>
  <c r="F95" i="6"/>
  <c r="I94" i="6"/>
  <c r="I93" i="6"/>
  <c r="F93" i="6"/>
  <c r="I92" i="6"/>
  <c r="F92" i="6"/>
  <c r="I91" i="6"/>
  <c r="F91" i="6"/>
  <c r="I90" i="6"/>
  <c r="F90" i="6"/>
  <c r="I89" i="6"/>
  <c r="F89" i="6" s="1"/>
  <c r="I88" i="6"/>
  <c r="F88" i="6"/>
  <c r="I87" i="6"/>
  <c r="F87" i="6"/>
  <c r="I86" i="6"/>
  <c r="F86" i="6"/>
  <c r="I85" i="6"/>
  <c r="F85" i="6"/>
  <c r="I84" i="6"/>
  <c r="F84" i="6"/>
  <c r="I83" i="6"/>
  <c r="F83" i="6"/>
  <c r="I82" i="6"/>
  <c r="F82" i="6"/>
  <c r="I81" i="6"/>
  <c r="F81" i="6"/>
  <c r="I80" i="6"/>
  <c r="F80" i="6" s="1"/>
  <c r="I79" i="6"/>
  <c r="F79" i="6"/>
  <c r="I78" i="6"/>
  <c r="F78" i="6"/>
  <c r="I77" i="6"/>
  <c r="F77" i="6"/>
  <c r="F76" i="6"/>
  <c r="F75" i="6"/>
  <c r="I74" i="6"/>
  <c r="F74" i="6"/>
  <c r="I73" i="6"/>
  <c r="F73" i="6"/>
  <c r="I72" i="6"/>
  <c r="F72" i="6"/>
  <c r="I71" i="6"/>
  <c r="F71" i="6"/>
  <c r="I70" i="6"/>
  <c r="F70" i="6"/>
  <c r="I69" i="6"/>
  <c r="F69" i="6"/>
  <c r="I68" i="6"/>
  <c r="F68" i="6"/>
  <c r="F67" i="6"/>
  <c r="I67" i="6" s="1"/>
  <c r="I66" i="6"/>
  <c r="F66" i="6"/>
  <c r="F65" i="6"/>
  <c r="I65" i="6" s="1"/>
  <c r="I64" i="6"/>
  <c r="F64" i="6"/>
  <c r="I63" i="6"/>
  <c r="D63" i="6"/>
  <c r="F63" i="6" s="1"/>
  <c r="F62" i="6"/>
  <c r="I62" i="6" s="1"/>
  <c r="I61" i="6"/>
  <c r="F61" i="6"/>
  <c r="F60" i="6"/>
  <c r="F59" i="6"/>
  <c r="I59" i="6" s="1"/>
  <c r="F58" i="6"/>
  <c r="I58" i="6" s="1"/>
  <c r="I57" i="6"/>
  <c r="F57" i="6"/>
  <c r="I56" i="6"/>
  <c r="F56" i="6"/>
  <c r="I55" i="6"/>
  <c r="F55" i="6"/>
  <c r="I54" i="6"/>
  <c r="F54" i="6"/>
  <c r="I53" i="6"/>
  <c r="F53" i="6"/>
  <c r="I52" i="6"/>
  <c r="F52" i="6"/>
  <c r="I51" i="6"/>
  <c r="F51" i="6"/>
  <c r="F50" i="6"/>
  <c r="F49" i="6"/>
  <c r="I49" i="6" s="1"/>
  <c r="I48" i="6"/>
  <c r="F48" i="6"/>
  <c r="I47" i="6"/>
  <c r="F47" i="6"/>
  <c r="I46" i="6"/>
  <c r="F46" i="6"/>
  <c r="I45" i="6"/>
  <c r="F45" i="6"/>
  <c r="I44" i="6"/>
  <c r="F44" i="6"/>
  <c r="I43" i="6"/>
  <c r="F43" i="6"/>
  <c r="F42" i="6"/>
  <c r="I41" i="6"/>
  <c r="F41" i="6"/>
  <c r="I40" i="6"/>
  <c r="F40" i="6"/>
  <c r="I39" i="6"/>
  <c r="F39" i="6"/>
  <c r="I38" i="6"/>
  <c r="F38" i="6"/>
  <c r="F37" i="6"/>
  <c r="I37" i="6" s="1"/>
  <c r="I36" i="6"/>
  <c r="F36" i="6"/>
  <c r="I35" i="6"/>
  <c r="F35" i="6"/>
  <c r="F34" i="6"/>
  <c r="I34" i="6" s="1"/>
  <c r="I33" i="6"/>
  <c r="F33" i="6"/>
  <c r="F32" i="6"/>
  <c r="I32" i="6" s="1"/>
  <c r="I31" i="6"/>
  <c r="F31" i="6"/>
  <c r="I30" i="6"/>
  <c r="F30" i="6"/>
  <c r="I29" i="6"/>
  <c r="F29" i="6"/>
  <c r="F28" i="6"/>
  <c r="I28" i="6" s="1"/>
  <c r="I27" i="6"/>
  <c r="F27" i="6"/>
  <c r="F25" i="6"/>
  <c r="I25" i="6" s="1"/>
  <c r="F24" i="6"/>
  <c r="I24" i="6" s="1"/>
  <c r="F23" i="6"/>
  <c r="I23" i="6" s="1"/>
  <c r="I22" i="6"/>
  <c r="F22" i="6"/>
  <c r="F21" i="6"/>
  <c r="I21" i="6" s="1"/>
  <c r="F20" i="6"/>
  <c r="I20" i="6" s="1"/>
  <c r="F19" i="6"/>
  <c r="I19" i="6" s="1"/>
  <c r="I18" i="6"/>
  <c r="F18" i="6"/>
  <c r="I17" i="6"/>
  <c r="F17" i="6"/>
  <c r="I16" i="6"/>
  <c r="F16" i="6"/>
  <c r="I15" i="6"/>
  <c r="F15" i="6"/>
  <c r="I14" i="6"/>
  <c r="F14" i="6"/>
  <c r="I13" i="6"/>
  <c r="F13" i="6"/>
  <c r="I12" i="6"/>
  <c r="F12" i="6"/>
  <c r="I11" i="6"/>
  <c r="F11" i="6"/>
  <c r="I10" i="6"/>
  <c r="F10" i="6"/>
  <c r="I9" i="6"/>
  <c r="F9" i="6"/>
  <c r="C6" i="26" l="1"/>
  <c r="C5" i="26"/>
  <c r="L4" i="26"/>
  <c r="C4" i="26"/>
  <c r="L3" i="26"/>
  <c r="C3" i="26"/>
  <c r="E64" i="24" l="1"/>
  <c r="E63" i="24"/>
  <c r="B61" i="24"/>
  <c r="F9" i="24"/>
  <c r="F62" i="24" s="1"/>
  <c r="E8" i="24"/>
  <c r="F8" i="24" s="1"/>
  <c r="F61" i="24" s="1"/>
  <c r="B1" i="24"/>
  <c r="E9" i="24" l="1"/>
  <c r="D9" i="24"/>
  <c r="C6" i="24"/>
  <c r="C5" i="24"/>
  <c r="G4" i="24"/>
  <c r="C4" i="24"/>
  <c r="G3" i="24"/>
  <c r="C3" i="24"/>
  <c r="D10" i="2"/>
  <c r="A22" i="4"/>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11" i="8"/>
  <c r="B10" i="8" l="1"/>
  <c r="B10" i="1"/>
  <c r="B10" i="9"/>
  <c r="F1" i="2"/>
  <c r="E1" i="24" l="1"/>
  <c r="I1" i="26"/>
  <c r="B61" i="21"/>
  <c r="A16" i="4"/>
  <c r="S8" i="9"/>
  <c r="G60" i="7"/>
  <c r="F9" i="2"/>
  <c r="A1" i="23" l="1"/>
  <c r="A1" i="22"/>
  <c r="G14" i="21" l="1"/>
  <c r="G15" i="21"/>
  <c r="G17" i="21"/>
  <c r="G18" i="21"/>
  <c r="G19" i="21"/>
  <c r="G20" i="21"/>
  <c r="G21" i="21"/>
  <c r="G22" i="21"/>
  <c r="G23" i="21"/>
  <c r="G24" i="21"/>
  <c r="G25" i="21"/>
  <c r="G26" i="21"/>
  <c r="G27" i="21"/>
  <c r="G28" i="21"/>
  <c r="G29" i="21"/>
  <c r="G30" i="21"/>
  <c r="G31" i="21"/>
  <c r="G32" i="21"/>
  <c r="G33" i="21"/>
  <c r="G34" i="21"/>
  <c r="G35" i="21"/>
  <c r="G36" i="21"/>
  <c r="G37" i="21"/>
  <c r="G38" i="21"/>
  <c r="G39" i="21"/>
  <c r="G40" i="21"/>
  <c r="G41" i="21"/>
  <c r="G42" i="21"/>
  <c r="G43" i="21"/>
  <c r="G44" i="21"/>
  <c r="G45" i="21"/>
  <c r="G46" i="21"/>
  <c r="G47" i="21"/>
  <c r="G48" i="21"/>
  <c r="G49" i="21"/>
  <c r="G50" i="21"/>
  <c r="G51" i="21"/>
  <c r="G52" i="21"/>
  <c r="G53" i="21"/>
  <c r="G54" i="21"/>
  <c r="G55" i="21"/>
  <c r="G56" i="21"/>
  <c r="G57" i="21"/>
  <c r="G58" i="21"/>
  <c r="G59" i="21"/>
  <c r="G11" i="21"/>
  <c r="A86" i="4" l="1"/>
  <c r="A85" i="4"/>
  <c r="A84" i="4"/>
  <c r="A83" i="4"/>
  <c r="A82" i="4"/>
  <c r="A79" i="4"/>
  <c r="A78" i="4"/>
  <c r="A77" i="4"/>
  <c r="A74" i="4"/>
  <c r="A73" i="4"/>
  <c r="A76" i="4"/>
  <c r="A75" i="4"/>
  <c r="A72" i="4"/>
  <c r="A71" i="4"/>
  <c r="A67" i="4"/>
  <c r="A66" i="4"/>
  <c r="A65" i="4"/>
  <c r="A68" i="4"/>
  <c r="A62" i="4"/>
  <c r="A61" i="4"/>
  <c r="A60" i="4"/>
  <c r="A59" i="4"/>
  <c r="A56" i="4"/>
  <c r="A55" i="4"/>
  <c r="A54" i="4"/>
  <c r="A60" i="7"/>
  <c r="E60" i="7" s="1"/>
  <c r="A59" i="7"/>
  <c r="E59" i="7" s="1"/>
  <c r="A58" i="7"/>
  <c r="E58" i="7" s="1"/>
  <c r="A57" i="7"/>
  <c r="E57" i="7" s="1"/>
  <c r="G56" i="7"/>
  <c r="G55" i="7"/>
  <c r="C56" i="7"/>
  <c r="C55" i="7"/>
  <c r="C47" i="7"/>
  <c r="C46" i="7"/>
  <c r="C52" i="7"/>
  <c r="C51" i="7"/>
  <c r="C50" i="7"/>
  <c r="C49" i="7"/>
  <c r="A44" i="7"/>
  <c r="E44" i="7"/>
  <c r="E9" i="8" l="1"/>
  <c r="E8" i="8"/>
  <c r="F12" i="8"/>
  <c r="I12" i="8" s="1"/>
  <c r="G12" i="9" s="1"/>
  <c r="F13" i="8"/>
  <c r="I13" i="8" s="1"/>
  <c r="G13" i="9" s="1"/>
  <c r="F14" i="8"/>
  <c r="I14" i="8" s="1"/>
  <c r="G14" i="9" s="1"/>
  <c r="F15" i="8"/>
  <c r="I15" i="8" s="1"/>
  <c r="G15" i="9" s="1"/>
  <c r="F16" i="8"/>
  <c r="I16" i="8" s="1"/>
  <c r="G16" i="9" s="1"/>
  <c r="F17" i="8"/>
  <c r="I17" i="8" s="1"/>
  <c r="G17" i="9" s="1"/>
  <c r="F18" i="8"/>
  <c r="I18" i="8" s="1"/>
  <c r="G18" i="9" s="1"/>
  <c r="F19" i="8"/>
  <c r="I19" i="8" s="1"/>
  <c r="G19" i="9" s="1"/>
  <c r="F20" i="8"/>
  <c r="I20" i="8" s="1"/>
  <c r="G20" i="9" s="1"/>
  <c r="F21" i="8"/>
  <c r="I21" i="8" s="1"/>
  <c r="G21" i="9" s="1"/>
  <c r="F22" i="8"/>
  <c r="I22" i="8" s="1"/>
  <c r="G22" i="9" s="1"/>
  <c r="F23" i="8"/>
  <c r="I23" i="8" s="1"/>
  <c r="G23" i="9" s="1"/>
  <c r="F24" i="8"/>
  <c r="I24" i="8" s="1"/>
  <c r="G24" i="9" s="1"/>
  <c r="F25" i="8"/>
  <c r="I25" i="8" s="1"/>
  <c r="G25" i="9" s="1"/>
  <c r="F26" i="8"/>
  <c r="I26" i="8" s="1"/>
  <c r="G26" i="9" s="1"/>
  <c r="F27" i="8"/>
  <c r="I27" i="8" s="1"/>
  <c r="G27" i="9" s="1"/>
  <c r="F28" i="8"/>
  <c r="I28" i="8" s="1"/>
  <c r="G28" i="9" s="1"/>
  <c r="F29" i="8"/>
  <c r="I29" i="8" s="1"/>
  <c r="G29" i="9" s="1"/>
  <c r="F30" i="8"/>
  <c r="I30" i="8" s="1"/>
  <c r="G30" i="9" s="1"/>
  <c r="F31" i="8"/>
  <c r="I31" i="8" s="1"/>
  <c r="G31" i="9" s="1"/>
  <c r="F32" i="8"/>
  <c r="I32" i="8" s="1"/>
  <c r="G32" i="9" s="1"/>
  <c r="F33" i="8"/>
  <c r="I33" i="8" s="1"/>
  <c r="G33" i="9" s="1"/>
  <c r="F34" i="8"/>
  <c r="I34" i="8" s="1"/>
  <c r="G34" i="9" s="1"/>
  <c r="F35" i="8"/>
  <c r="I35" i="8" s="1"/>
  <c r="G35" i="9" s="1"/>
  <c r="F36" i="8"/>
  <c r="I36" i="8" s="1"/>
  <c r="G36" i="9" s="1"/>
  <c r="F37" i="8"/>
  <c r="I37" i="8" s="1"/>
  <c r="G37" i="9" s="1"/>
  <c r="F38" i="8"/>
  <c r="I38" i="8" s="1"/>
  <c r="G38" i="9" s="1"/>
  <c r="F39" i="8"/>
  <c r="I39" i="8" s="1"/>
  <c r="G39" i="9" s="1"/>
  <c r="F40" i="8"/>
  <c r="I40" i="8" s="1"/>
  <c r="G40" i="9" s="1"/>
  <c r="F41" i="8"/>
  <c r="I41" i="8" s="1"/>
  <c r="G41" i="9" s="1"/>
  <c r="F42" i="8"/>
  <c r="I42" i="8" s="1"/>
  <c r="G42" i="9" s="1"/>
  <c r="F43" i="8"/>
  <c r="I43" i="8" s="1"/>
  <c r="G43" i="9" s="1"/>
  <c r="F44" i="8"/>
  <c r="I44" i="8" s="1"/>
  <c r="G44" i="9" s="1"/>
  <c r="F45" i="8"/>
  <c r="I45" i="8" s="1"/>
  <c r="G45" i="9" s="1"/>
  <c r="F46" i="8"/>
  <c r="I46" i="8" s="1"/>
  <c r="G46" i="9" s="1"/>
  <c r="F47" i="8"/>
  <c r="I47" i="8" s="1"/>
  <c r="G47" i="9" s="1"/>
  <c r="F48" i="8"/>
  <c r="I48" i="8" s="1"/>
  <c r="G48" i="9" s="1"/>
  <c r="F49" i="8"/>
  <c r="I49" i="8" s="1"/>
  <c r="G49" i="9" s="1"/>
  <c r="F50" i="8"/>
  <c r="I50" i="8" s="1"/>
  <c r="G50" i="9" s="1"/>
  <c r="F51" i="8"/>
  <c r="I51" i="8" s="1"/>
  <c r="G51" i="9" s="1"/>
  <c r="F52" i="8"/>
  <c r="I52" i="8" s="1"/>
  <c r="G52" i="9" s="1"/>
  <c r="F53" i="8"/>
  <c r="I53" i="8" s="1"/>
  <c r="G53" i="9" s="1"/>
  <c r="F54" i="8"/>
  <c r="I54" i="8" s="1"/>
  <c r="G54" i="9" s="1"/>
  <c r="F55" i="8"/>
  <c r="I55" i="8" s="1"/>
  <c r="G55" i="9" s="1"/>
  <c r="F56" i="8"/>
  <c r="I56" i="8" s="1"/>
  <c r="G56" i="9" s="1"/>
  <c r="F57" i="8"/>
  <c r="I57" i="8" s="1"/>
  <c r="G57" i="9" s="1"/>
  <c r="F58" i="8"/>
  <c r="I58" i="8" s="1"/>
  <c r="G58" i="9" s="1"/>
  <c r="F59" i="8"/>
  <c r="I59" i="8" s="1"/>
  <c r="G59" i="9" s="1"/>
  <c r="F11" i="8"/>
  <c r="I11" i="8" s="1"/>
  <c r="H9" i="8" l="1"/>
  <c r="G9" i="21" l="1"/>
  <c r="G8" i="21"/>
  <c r="F8" i="21"/>
  <c r="E8" i="21"/>
  <c r="A51" i="4" l="1"/>
  <c r="A50" i="4"/>
  <c r="F9" i="21"/>
  <c r="A7" i="21"/>
  <c r="B7" i="21"/>
  <c r="E9" i="21"/>
  <c r="D9" i="21"/>
  <c r="F7" i="21"/>
  <c r="F6" i="21"/>
  <c r="G4" i="21"/>
  <c r="G3" i="21"/>
  <c r="C4" i="21"/>
  <c r="C5" i="21"/>
  <c r="C6" i="21"/>
  <c r="C3" i="21"/>
  <c r="E1" i="21"/>
  <c r="B1" i="21"/>
  <c r="B60" i="2" l="1"/>
  <c r="B60" i="24" s="1"/>
  <c r="F9" i="1"/>
  <c r="I61" i="8"/>
  <c r="J61" i="1"/>
  <c r="C14" i="7"/>
  <c r="E20" i="7"/>
  <c r="A20" i="7"/>
  <c r="A21" i="7"/>
  <c r="E21" i="7" s="1"/>
  <c r="C23" i="7"/>
  <c r="C30" i="7" s="1"/>
  <c r="B30" i="7"/>
  <c r="B23" i="7"/>
  <c r="A30" i="7"/>
  <c r="A23" i="7"/>
  <c r="E16" i="7"/>
  <c r="E54" i="7" s="1"/>
  <c r="G66" i="7" s="1"/>
  <c r="A16" i="7"/>
  <c r="A54" i="7" s="1"/>
  <c r="C66" i="7" s="1"/>
  <c r="A22" i="7"/>
  <c r="A14" i="7"/>
  <c r="A12" i="7"/>
  <c r="A35" i="7"/>
  <c r="B60" i="8" l="1"/>
  <c r="B60" i="21"/>
  <c r="B60" i="9"/>
  <c r="B60" i="1"/>
  <c r="A34" i="7"/>
  <c r="E34" i="7" s="1"/>
  <c r="B34" i="7"/>
  <c r="A39" i="7"/>
  <c r="A38" i="7"/>
  <c r="E30" i="7"/>
  <c r="F30" i="7"/>
  <c r="G30" i="7"/>
  <c r="G23" i="7"/>
  <c r="F23" i="7"/>
  <c r="E23" i="7"/>
  <c r="E22" i="7"/>
  <c r="E35" i="7"/>
  <c r="E19" i="7"/>
  <c r="A17" i="7"/>
  <c r="A18" i="7"/>
  <c r="A19" i="7"/>
  <c r="G34" i="7"/>
  <c r="G35" i="7" s="1"/>
  <c r="F34" i="7"/>
  <c r="F35" i="7" s="1"/>
  <c r="G28" i="7"/>
  <c r="F28" i="7"/>
  <c r="C34" i="7"/>
  <c r="C35" i="7" s="1"/>
  <c r="B35" i="7"/>
  <c r="C28" i="7"/>
  <c r="B28" i="7"/>
  <c r="A13" i="7"/>
  <c r="E18" i="7" l="1"/>
  <c r="E56" i="7" s="1"/>
  <c r="A56" i="7"/>
  <c r="E39" i="7"/>
  <c r="A62" i="7"/>
  <c r="E62" i="7" s="1"/>
  <c r="E17" i="7"/>
  <c r="E55" i="7" s="1"/>
  <c r="A55" i="7"/>
  <c r="E38" i="7"/>
  <c r="A61" i="7"/>
  <c r="G57" i="7"/>
  <c r="G59" i="7"/>
  <c r="C59" i="7"/>
  <c r="C57" i="7"/>
  <c r="C37" i="7"/>
  <c r="C39" i="7" s="1"/>
  <c r="A28" i="7"/>
  <c r="E28" i="7" s="1"/>
  <c r="G37" i="7"/>
  <c r="G39" i="7" s="1"/>
  <c r="J9" i="8"/>
  <c r="C60" i="7" l="1"/>
  <c r="C62" i="7" s="1"/>
  <c r="E61" i="7"/>
  <c r="G62" i="7"/>
  <c r="G10" i="9"/>
  <c r="J62" i="1"/>
  <c r="I62" i="1"/>
  <c r="I61" i="1"/>
  <c r="I9" i="1"/>
  <c r="J9" i="1" s="1"/>
  <c r="J8" i="1"/>
  <c r="R8" i="9"/>
  <c r="H8" i="1"/>
  <c r="E9" i="1"/>
  <c r="G11" i="9"/>
  <c r="I8" i="1" l="1"/>
  <c r="H61" i="1"/>
  <c r="G61" i="1"/>
  <c r="G8" i="1"/>
  <c r="F62" i="1"/>
  <c r="E63" i="1"/>
  <c r="E62" i="1"/>
  <c r="F8" i="1"/>
  <c r="F61" i="1" s="1"/>
  <c r="E8" i="1"/>
  <c r="D9" i="1"/>
  <c r="B64" i="9"/>
  <c r="C64" i="9"/>
  <c r="D64" i="9"/>
  <c r="E64" i="9"/>
  <c r="F64" i="9"/>
  <c r="G64" i="9"/>
  <c r="H64" i="9"/>
  <c r="I64" i="9"/>
  <c r="J64" i="9"/>
  <c r="K64" i="9"/>
  <c r="M64" i="9"/>
  <c r="N64" i="9"/>
  <c r="O64" i="9"/>
  <c r="P64" i="9"/>
  <c r="A47" i="4"/>
  <c r="K9" i="8"/>
  <c r="H9" i="1" l="1"/>
  <c r="G9" i="1"/>
  <c r="A21" i="4" l="1"/>
  <c r="A20" i="4"/>
  <c r="A6" i="4"/>
  <c r="A5" i="4"/>
  <c r="B30" i="9" l="1"/>
  <c r="C30" i="9"/>
  <c r="D30" i="9"/>
  <c r="C30" i="1"/>
  <c r="B31" i="9"/>
  <c r="C31" i="9"/>
  <c r="D31" i="9"/>
  <c r="C31" i="1"/>
  <c r="B32" i="9"/>
  <c r="C32" i="9"/>
  <c r="D32" i="9"/>
  <c r="B33" i="9"/>
  <c r="C33" i="9"/>
  <c r="D33" i="9"/>
  <c r="C33" i="1"/>
  <c r="B34" i="9"/>
  <c r="C34" i="9"/>
  <c r="D34" i="9"/>
  <c r="C34" i="1"/>
  <c r="B35" i="9"/>
  <c r="C35" i="9"/>
  <c r="D35" i="9"/>
  <c r="C35" i="1"/>
  <c r="B36" i="9"/>
  <c r="C36" i="9"/>
  <c r="D36" i="9"/>
  <c r="C36" i="1"/>
  <c r="B37" i="9"/>
  <c r="C37" i="9"/>
  <c r="D37" i="9"/>
  <c r="C37" i="1"/>
  <c r="B38" i="9"/>
  <c r="C38" i="9"/>
  <c r="D38" i="9"/>
  <c r="C38" i="1"/>
  <c r="B39" i="9"/>
  <c r="C39" i="9"/>
  <c r="D39" i="9"/>
  <c r="C39" i="1"/>
  <c r="B40" i="9"/>
  <c r="C40" i="9"/>
  <c r="D40" i="9"/>
  <c r="C40" i="1"/>
  <c r="B41" i="9"/>
  <c r="C41" i="9"/>
  <c r="D41" i="9"/>
  <c r="C41" i="1"/>
  <c r="B42" i="9"/>
  <c r="C42" i="9"/>
  <c r="D42" i="9"/>
  <c r="C42" i="1"/>
  <c r="B43" i="9"/>
  <c r="C43" i="9"/>
  <c r="D43" i="9"/>
  <c r="C43" i="1"/>
  <c r="B44" i="9"/>
  <c r="C44" i="9"/>
  <c r="D44" i="9"/>
  <c r="C44" i="1"/>
  <c r="B45" i="9"/>
  <c r="C45" i="9"/>
  <c r="D45" i="9"/>
  <c r="C45" i="1"/>
  <c r="B46" i="9"/>
  <c r="C46" i="9"/>
  <c r="D46" i="9"/>
  <c r="C46" i="1"/>
  <c r="B47" i="9"/>
  <c r="C47" i="9"/>
  <c r="D47" i="9"/>
  <c r="C47" i="1"/>
  <c r="B48" i="9"/>
  <c r="C48" i="9"/>
  <c r="D48" i="9"/>
  <c r="C48" i="1"/>
  <c r="B49" i="9"/>
  <c r="C49" i="9"/>
  <c r="D49" i="9"/>
  <c r="C49" i="1"/>
  <c r="B50" i="9"/>
  <c r="C50" i="9"/>
  <c r="D50" i="9"/>
  <c r="C50" i="1"/>
  <c r="B51" i="9"/>
  <c r="C51" i="9"/>
  <c r="D51" i="9"/>
  <c r="C51" i="1"/>
  <c r="B52" i="9"/>
  <c r="C52" i="9"/>
  <c r="D52" i="9"/>
  <c r="B53" i="9"/>
  <c r="C53" i="9"/>
  <c r="D53" i="9"/>
  <c r="B54" i="9"/>
  <c r="C54" i="9"/>
  <c r="D54" i="9"/>
  <c r="C54" i="1"/>
  <c r="B55" i="9"/>
  <c r="C55" i="9"/>
  <c r="D55" i="9"/>
  <c r="B56" i="9"/>
  <c r="C56" i="9"/>
  <c r="D56" i="9"/>
  <c r="C56" i="1"/>
  <c r="B57" i="9"/>
  <c r="C57" i="9"/>
  <c r="D57" i="9"/>
  <c r="B58" i="9"/>
  <c r="C58" i="9"/>
  <c r="D58" i="9"/>
  <c r="C58" i="1"/>
  <c r="B59" i="9"/>
  <c r="C59" i="9"/>
  <c r="D59" i="9"/>
  <c r="R55" i="9" l="1"/>
  <c r="S55" i="9"/>
  <c r="R59" i="9"/>
  <c r="S59" i="9"/>
  <c r="S52" i="9"/>
  <c r="R52" i="9"/>
  <c r="R50" i="9"/>
  <c r="S50" i="9"/>
  <c r="R48" i="9"/>
  <c r="S48" i="9"/>
  <c r="S46" i="9"/>
  <c r="R46" i="9"/>
  <c r="S44" i="9"/>
  <c r="R44" i="9"/>
  <c r="R42" i="9"/>
  <c r="S42" i="9"/>
  <c r="R40" i="9"/>
  <c r="S40" i="9"/>
  <c r="S38" i="9"/>
  <c r="R38" i="9"/>
  <c r="S36" i="9"/>
  <c r="R36" i="9"/>
  <c r="R34" i="9"/>
  <c r="S34" i="9"/>
  <c r="S54" i="9"/>
  <c r="R54" i="9"/>
  <c r="R56" i="9"/>
  <c r="S56" i="9"/>
  <c r="R31" i="9"/>
  <c r="S31" i="9"/>
  <c r="R58" i="9"/>
  <c r="H58" i="1" s="1"/>
  <c r="S58" i="9"/>
  <c r="R51" i="9"/>
  <c r="S51" i="9"/>
  <c r="S49" i="9"/>
  <c r="R49" i="9"/>
  <c r="R47" i="9"/>
  <c r="S47" i="9"/>
  <c r="R45" i="9"/>
  <c r="S45" i="9"/>
  <c r="R43" i="9"/>
  <c r="S43" i="9"/>
  <c r="R41" i="9"/>
  <c r="H41" i="1" s="1"/>
  <c r="S41" i="9"/>
  <c r="R39" i="9"/>
  <c r="S39" i="9"/>
  <c r="S37" i="9"/>
  <c r="R37" i="9"/>
  <c r="R35" i="9"/>
  <c r="S35" i="9"/>
  <c r="S33" i="9"/>
  <c r="R33" i="9"/>
  <c r="R53" i="9"/>
  <c r="S53" i="9"/>
  <c r="S57" i="9"/>
  <c r="R57" i="9"/>
  <c r="R32" i="9"/>
  <c r="S32" i="9"/>
  <c r="S30" i="9"/>
  <c r="R30" i="9"/>
  <c r="D40" i="21"/>
  <c r="C40" i="21"/>
  <c r="B40" i="21"/>
  <c r="B40" i="1"/>
  <c r="E40" i="1" s="1"/>
  <c r="C52" i="1"/>
  <c r="H48" i="1"/>
  <c r="C32" i="1"/>
  <c r="C55" i="1"/>
  <c r="H50" i="1"/>
  <c r="H44" i="1"/>
  <c r="C59" i="1"/>
  <c r="C57" i="1"/>
  <c r="C53" i="1"/>
  <c r="B36" i="1"/>
  <c r="B59" i="1"/>
  <c r="B51" i="1"/>
  <c r="B47" i="1"/>
  <c r="B43" i="1"/>
  <c r="B39" i="1"/>
  <c r="B35" i="1"/>
  <c r="B32" i="1"/>
  <c r="B54" i="1"/>
  <c r="B50" i="1"/>
  <c r="B46" i="1"/>
  <c r="B42" i="1"/>
  <c r="B38" i="1"/>
  <c r="B34" i="1"/>
  <c r="B30" i="1"/>
  <c r="B55" i="1"/>
  <c r="B48" i="1"/>
  <c r="B31" i="1"/>
  <c r="B56" i="1"/>
  <c r="B52" i="1"/>
  <c r="B44" i="1"/>
  <c r="B58" i="1"/>
  <c r="B57" i="1"/>
  <c r="B53" i="1"/>
  <c r="B49" i="1"/>
  <c r="B45" i="1"/>
  <c r="B41" i="1"/>
  <c r="B37" i="1"/>
  <c r="B33" i="1"/>
  <c r="G30" i="1" l="1"/>
  <c r="B30" i="24"/>
  <c r="F30" i="24" s="1"/>
  <c r="G30" i="24" s="1"/>
  <c r="D30" i="24"/>
  <c r="C30" i="24"/>
  <c r="G39" i="1"/>
  <c r="B39" i="24"/>
  <c r="F39" i="24" s="1"/>
  <c r="G39" i="24" s="1"/>
  <c r="C39" i="24"/>
  <c r="D39" i="24"/>
  <c r="G47" i="1"/>
  <c r="B47" i="24"/>
  <c r="F47" i="24" s="1"/>
  <c r="G47" i="24" s="1"/>
  <c r="C47" i="24"/>
  <c r="D47" i="24"/>
  <c r="B59" i="24"/>
  <c r="F59" i="24" s="1"/>
  <c r="G59" i="24" s="1"/>
  <c r="C59" i="24"/>
  <c r="D59" i="24"/>
  <c r="G36" i="1"/>
  <c r="B36" i="24"/>
  <c r="F36" i="24" s="1"/>
  <c r="G36" i="24" s="1"/>
  <c r="D36" i="24"/>
  <c r="C36" i="24"/>
  <c r="G40" i="1"/>
  <c r="B40" i="24"/>
  <c r="F40" i="24" s="1"/>
  <c r="G40" i="24" s="1"/>
  <c r="D40" i="24"/>
  <c r="C40" i="24"/>
  <c r="B52" i="24"/>
  <c r="F52" i="24" s="1"/>
  <c r="G52" i="24" s="1"/>
  <c r="D52" i="24"/>
  <c r="C52" i="24"/>
  <c r="G33" i="1"/>
  <c r="B33" i="24"/>
  <c r="F33" i="24" s="1"/>
  <c r="G33" i="24" s="1"/>
  <c r="C33" i="24"/>
  <c r="D33" i="24"/>
  <c r="G41" i="1"/>
  <c r="B41" i="24"/>
  <c r="F41" i="24" s="1"/>
  <c r="G41" i="24" s="1"/>
  <c r="C41" i="24"/>
  <c r="D41" i="24"/>
  <c r="B55" i="24"/>
  <c r="F55" i="24" s="1"/>
  <c r="G55" i="24" s="1"/>
  <c r="C55" i="24"/>
  <c r="D55" i="24"/>
  <c r="H38" i="1"/>
  <c r="B38" i="24"/>
  <c r="F38" i="24" s="1"/>
  <c r="G38" i="24" s="1"/>
  <c r="D38" i="24"/>
  <c r="C38" i="24"/>
  <c r="H46" i="1"/>
  <c r="B46" i="24"/>
  <c r="F46" i="24" s="1"/>
  <c r="G46" i="24" s="1"/>
  <c r="D46" i="24"/>
  <c r="C46" i="24"/>
  <c r="B57" i="24"/>
  <c r="F57" i="24" s="1"/>
  <c r="G57" i="24" s="1"/>
  <c r="C57" i="24"/>
  <c r="D57" i="24"/>
  <c r="G44" i="1"/>
  <c r="B44" i="24"/>
  <c r="F44" i="24" s="1"/>
  <c r="G44" i="24" s="1"/>
  <c r="D44" i="24"/>
  <c r="C44" i="24"/>
  <c r="B53" i="24"/>
  <c r="F53" i="24" s="1"/>
  <c r="G53" i="24" s="1"/>
  <c r="C53" i="24"/>
  <c r="D53" i="24"/>
  <c r="H45" i="1"/>
  <c r="B45" i="24"/>
  <c r="F45" i="24" s="1"/>
  <c r="G45" i="24" s="1"/>
  <c r="C45" i="24"/>
  <c r="D45" i="24"/>
  <c r="G35" i="1"/>
  <c r="B35" i="24"/>
  <c r="F35" i="24" s="1"/>
  <c r="G35" i="24" s="1"/>
  <c r="C35" i="24"/>
  <c r="D35" i="24"/>
  <c r="G43" i="1"/>
  <c r="B43" i="24"/>
  <c r="F43" i="24" s="1"/>
  <c r="G43" i="24" s="1"/>
  <c r="C43" i="24"/>
  <c r="D43" i="24"/>
  <c r="H51" i="1"/>
  <c r="B51" i="24"/>
  <c r="F51" i="24" s="1"/>
  <c r="G51" i="24" s="1"/>
  <c r="C51" i="24"/>
  <c r="D51" i="24"/>
  <c r="G31" i="1"/>
  <c r="B31" i="24"/>
  <c r="F31" i="24" s="1"/>
  <c r="G31" i="24" s="1"/>
  <c r="C31" i="24"/>
  <c r="D31" i="24"/>
  <c r="G54" i="1"/>
  <c r="B54" i="24"/>
  <c r="F54" i="24" s="1"/>
  <c r="G54" i="24" s="1"/>
  <c r="D54" i="24"/>
  <c r="C54" i="24"/>
  <c r="H37" i="1"/>
  <c r="B37" i="24"/>
  <c r="F37" i="24" s="1"/>
  <c r="G37" i="24" s="1"/>
  <c r="C37" i="24"/>
  <c r="D37" i="24"/>
  <c r="H49" i="1"/>
  <c r="B49" i="24"/>
  <c r="F49" i="24" s="1"/>
  <c r="G49" i="24" s="1"/>
  <c r="C49" i="24"/>
  <c r="D49" i="24"/>
  <c r="G34" i="1"/>
  <c r="B34" i="24"/>
  <c r="F34" i="24" s="1"/>
  <c r="G34" i="24" s="1"/>
  <c r="D34" i="24"/>
  <c r="C34" i="24"/>
  <c r="G42" i="1"/>
  <c r="B42" i="24"/>
  <c r="F42" i="24" s="1"/>
  <c r="G42" i="24" s="1"/>
  <c r="D42" i="24"/>
  <c r="C42" i="24"/>
  <c r="G50" i="1"/>
  <c r="B50" i="24"/>
  <c r="F50" i="24" s="1"/>
  <c r="G50" i="24" s="1"/>
  <c r="D50" i="24"/>
  <c r="C50" i="24"/>
  <c r="G58" i="1"/>
  <c r="B58" i="24"/>
  <c r="F58" i="24" s="1"/>
  <c r="G58" i="24" s="1"/>
  <c r="D58" i="24"/>
  <c r="C58" i="24"/>
  <c r="G48" i="1"/>
  <c r="B48" i="24"/>
  <c r="F48" i="24" s="1"/>
  <c r="G48" i="24" s="1"/>
  <c r="D48" i="24"/>
  <c r="C48" i="24"/>
  <c r="B32" i="24"/>
  <c r="F32" i="24" s="1"/>
  <c r="G32" i="24" s="1"/>
  <c r="D32" i="24"/>
  <c r="C32" i="24"/>
  <c r="H56" i="1"/>
  <c r="B56" i="24"/>
  <c r="F56" i="24" s="1"/>
  <c r="G56" i="24" s="1"/>
  <c r="D56" i="24"/>
  <c r="C56" i="24"/>
  <c r="H40" i="1"/>
  <c r="H33" i="1"/>
  <c r="H34" i="1"/>
  <c r="H35" i="1"/>
  <c r="H31" i="1"/>
  <c r="G51" i="1"/>
  <c r="H43" i="1"/>
  <c r="G56" i="1"/>
  <c r="G37" i="1"/>
  <c r="G49" i="1"/>
  <c r="H42" i="1"/>
  <c r="H54" i="1"/>
  <c r="H39" i="1"/>
  <c r="G45" i="1"/>
  <c r="H36" i="1"/>
  <c r="G38" i="1"/>
  <c r="G46" i="1"/>
  <c r="H47" i="1"/>
  <c r="H30" i="1"/>
  <c r="D52" i="21"/>
  <c r="B52" i="21"/>
  <c r="C52" i="21"/>
  <c r="B33" i="21"/>
  <c r="C33" i="21"/>
  <c r="D33" i="21"/>
  <c r="B41" i="21"/>
  <c r="C41" i="21"/>
  <c r="D41" i="21"/>
  <c r="C55" i="21"/>
  <c r="B55" i="21"/>
  <c r="D55" i="21"/>
  <c r="B38" i="21"/>
  <c r="C38" i="21"/>
  <c r="D38" i="21"/>
  <c r="B46" i="21"/>
  <c r="C46" i="21"/>
  <c r="D46" i="21"/>
  <c r="B57" i="21"/>
  <c r="D57" i="21"/>
  <c r="C57" i="21"/>
  <c r="D44" i="21"/>
  <c r="B44" i="21"/>
  <c r="C44" i="21"/>
  <c r="C53" i="21"/>
  <c r="D53" i="21"/>
  <c r="B53" i="21"/>
  <c r="D45" i="21"/>
  <c r="B45" i="21"/>
  <c r="C45" i="21"/>
  <c r="C35" i="21"/>
  <c r="D35" i="21"/>
  <c r="B35" i="21"/>
  <c r="C43" i="21"/>
  <c r="D43" i="21"/>
  <c r="B43" i="21"/>
  <c r="C51" i="21"/>
  <c r="D51" i="21"/>
  <c r="B51" i="21"/>
  <c r="C31" i="21"/>
  <c r="B31" i="21"/>
  <c r="D31" i="21"/>
  <c r="B54" i="21"/>
  <c r="C54" i="21"/>
  <c r="D54" i="21"/>
  <c r="D37" i="21"/>
  <c r="B37" i="21"/>
  <c r="C37" i="21"/>
  <c r="B49" i="21"/>
  <c r="C49" i="21"/>
  <c r="D49" i="21"/>
  <c r="B34" i="21"/>
  <c r="C34" i="21"/>
  <c r="D34" i="21"/>
  <c r="B42" i="21"/>
  <c r="C42" i="21"/>
  <c r="D42" i="21"/>
  <c r="B50" i="21"/>
  <c r="C50" i="21"/>
  <c r="D50" i="21"/>
  <c r="B58" i="21"/>
  <c r="D58" i="21"/>
  <c r="C58" i="21"/>
  <c r="D48" i="21"/>
  <c r="C48" i="21"/>
  <c r="B48" i="21"/>
  <c r="D32" i="21"/>
  <c r="C32" i="21"/>
  <c r="B32" i="21"/>
  <c r="D56" i="21"/>
  <c r="B56" i="21"/>
  <c r="C56" i="21"/>
  <c r="B30" i="21"/>
  <c r="C30" i="21"/>
  <c r="D30" i="21"/>
  <c r="C39" i="21"/>
  <c r="B39" i="21"/>
  <c r="D39" i="21"/>
  <c r="C47" i="21"/>
  <c r="B47" i="21"/>
  <c r="D47" i="21"/>
  <c r="C59" i="21"/>
  <c r="D59" i="21"/>
  <c r="B59" i="21"/>
  <c r="D36" i="21"/>
  <c r="B36" i="21"/>
  <c r="C36" i="21"/>
  <c r="I40" i="1"/>
  <c r="D40" i="1"/>
  <c r="F40" i="1"/>
  <c r="I44" i="1"/>
  <c r="I38" i="1"/>
  <c r="I43" i="1"/>
  <c r="I53" i="1"/>
  <c r="I55" i="1"/>
  <c r="I41" i="1"/>
  <c r="I57" i="1"/>
  <c r="I56" i="1"/>
  <c r="I46" i="1"/>
  <c r="I35" i="1"/>
  <c r="I51" i="1"/>
  <c r="I49" i="1"/>
  <c r="I48" i="1"/>
  <c r="I54" i="1"/>
  <c r="I36" i="1"/>
  <c r="I37" i="1"/>
  <c r="I52" i="1"/>
  <c r="I42" i="1"/>
  <c r="I47" i="1"/>
  <c r="I45" i="1"/>
  <c r="I58" i="1"/>
  <c r="I50" i="1"/>
  <c r="I39" i="1"/>
  <c r="I59" i="1"/>
  <c r="H59" i="1"/>
  <c r="G59" i="1"/>
  <c r="H32" i="1"/>
  <c r="G32" i="1"/>
  <c r="H53" i="1"/>
  <c r="G53" i="1"/>
  <c r="H57" i="1"/>
  <c r="G57" i="1"/>
  <c r="H55" i="1"/>
  <c r="G55" i="1"/>
  <c r="H52" i="1"/>
  <c r="G52" i="1"/>
  <c r="D31" i="1"/>
  <c r="E31" i="1"/>
  <c r="F35" i="1"/>
  <c r="D35" i="1"/>
  <c r="E35" i="1"/>
  <c r="F43" i="1"/>
  <c r="E43" i="1"/>
  <c r="D43" i="1"/>
  <c r="D45" i="1"/>
  <c r="E45" i="1"/>
  <c r="F45" i="1"/>
  <c r="F58" i="1"/>
  <c r="D58" i="1"/>
  <c r="E58" i="1"/>
  <c r="E30" i="1"/>
  <c r="D30" i="1"/>
  <c r="E38" i="1"/>
  <c r="F38" i="1"/>
  <c r="D38" i="1"/>
  <c r="E32" i="1"/>
  <c r="D32" i="1"/>
  <c r="D33" i="1"/>
  <c r="E33" i="1"/>
  <c r="D37" i="1"/>
  <c r="F37" i="1"/>
  <c r="E37" i="1"/>
  <c r="D49" i="1"/>
  <c r="E49" i="1"/>
  <c r="F49" i="1"/>
  <c r="E52" i="1"/>
  <c r="D52" i="1"/>
  <c r="F52" i="1"/>
  <c r="F55" i="1"/>
  <c r="E55" i="1"/>
  <c r="D55" i="1"/>
  <c r="E42" i="1"/>
  <c r="F42" i="1"/>
  <c r="D42" i="1"/>
  <c r="F46" i="1"/>
  <c r="D46" i="1"/>
  <c r="E46" i="1"/>
  <c r="F50" i="1"/>
  <c r="D50" i="1"/>
  <c r="E50" i="1"/>
  <c r="E36" i="1"/>
  <c r="D36" i="1"/>
  <c r="F36" i="1"/>
  <c r="F39" i="1"/>
  <c r="D39" i="1"/>
  <c r="E39" i="1"/>
  <c r="F47" i="1"/>
  <c r="E47" i="1"/>
  <c r="D47" i="1"/>
  <c r="F51" i="1"/>
  <c r="E51" i="1"/>
  <c r="D51" i="1"/>
  <c r="D41" i="1"/>
  <c r="F41" i="1"/>
  <c r="E41" i="1"/>
  <c r="D53" i="1"/>
  <c r="E53" i="1"/>
  <c r="F53" i="1"/>
  <c r="E48" i="1"/>
  <c r="D48" i="1"/>
  <c r="F48" i="1"/>
  <c r="E34" i="1"/>
  <c r="D34" i="1"/>
  <c r="E54" i="1"/>
  <c r="F54" i="1"/>
  <c r="D54" i="1"/>
  <c r="D57" i="1"/>
  <c r="E57" i="1"/>
  <c r="F57" i="1"/>
  <c r="E44" i="1"/>
  <c r="D44" i="1"/>
  <c r="F44" i="1"/>
  <c r="E56" i="1"/>
  <c r="D56" i="1"/>
  <c r="F56" i="1"/>
  <c r="F59" i="1"/>
  <c r="E59" i="1"/>
  <c r="D59" i="1"/>
  <c r="E2" i="7" l="1"/>
  <c r="A2" i="7"/>
  <c r="B1" i="1"/>
  <c r="F1" i="1"/>
  <c r="B63" i="9"/>
  <c r="P63" i="9"/>
  <c r="O63" i="9"/>
  <c r="N63" i="9"/>
  <c r="M63" i="9"/>
  <c r="K63" i="9"/>
  <c r="J63" i="9"/>
  <c r="I63" i="9"/>
  <c r="H63" i="9"/>
  <c r="G63" i="9"/>
  <c r="F63" i="9"/>
  <c r="E63" i="9"/>
  <c r="D63" i="9"/>
  <c r="C63" i="9"/>
  <c r="G1" i="9"/>
  <c r="B1" i="9"/>
  <c r="N8" i="8"/>
  <c r="M8" i="8"/>
  <c r="I1" i="8"/>
  <c r="B1" i="2"/>
  <c r="A19" i="4" l="1"/>
  <c r="A18" i="4"/>
  <c r="A17" i="4"/>
  <c r="A15" i="4"/>
  <c r="A14" i="4"/>
  <c r="A7" i="4"/>
  <c r="A4" i="4"/>
  <c r="A3" i="4"/>
  <c r="D8" i="1" l="1"/>
  <c r="F80" i="9"/>
  <c r="F79" i="9"/>
  <c r="F78" i="9"/>
  <c r="F77" i="9"/>
  <c r="F74" i="9"/>
  <c r="F73" i="9"/>
  <c r="F72" i="9"/>
  <c r="F71" i="9"/>
  <c r="F70" i="9"/>
  <c r="B65" i="9"/>
  <c r="T9" i="9"/>
  <c r="K9" i="9"/>
  <c r="J9" i="9"/>
  <c r="I9" i="9"/>
  <c r="N8" i="9" s="1"/>
  <c r="H9" i="9"/>
  <c r="M8" i="9" s="1"/>
  <c r="T8" i="9"/>
  <c r="B64" i="8"/>
  <c r="C9" i="8"/>
  <c r="B9" i="8"/>
  <c r="B9" i="24" s="1"/>
  <c r="L8" i="8"/>
  <c r="K8" i="8"/>
  <c r="C8" i="8"/>
  <c r="B8" i="8"/>
  <c r="B8" i="24" s="1"/>
  <c r="D8" i="24" s="1"/>
  <c r="B1" i="8"/>
  <c r="B65" i="2"/>
  <c r="B63" i="2"/>
  <c r="E61" i="2"/>
  <c r="G9" i="2"/>
  <c r="O9" i="8" s="1"/>
  <c r="E9" i="2"/>
  <c r="D9" i="2"/>
  <c r="A9" i="2"/>
  <c r="H8" i="2"/>
  <c r="G8" i="2"/>
  <c r="O8" i="8" s="1"/>
  <c r="F8" i="2"/>
  <c r="E8" i="2"/>
  <c r="D8" i="2"/>
  <c r="C8" i="2"/>
  <c r="B8" i="2"/>
  <c r="A8" i="2"/>
  <c r="A6" i="2"/>
  <c r="G4" i="2"/>
  <c r="A4" i="2"/>
  <c r="G3" i="2"/>
  <c r="F6" i="2"/>
  <c r="E2" i="24" s="1"/>
  <c r="A5" i="2"/>
  <c r="A3" i="2"/>
  <c r="A5" i="24" l="1"/>
  <c r="A5" i="26"/>
  <c r="A6" i="24"/>
  <c r="A6" i="26"/>
  <c r="A3" i="24"/>
  <c r="A3" i="26"/>
  <c r="A4" i="24"/>
  <c r="A4" i="26"/>
  <c r="F4" i="24"/>
  <c r="K4" i="26"/>
  <c r="F3" i="24"/>
  <c r="K3" i="26"/>
  <c r="A9" i="21"/>
  <c r="A9" i="24"/>
  <c r="C9" i="21"/>
  <c r="C9" i="24"/>
  <c r="B63" i="21"/>
  <c r="B66" i="24"/>
  <c r="A8" i="21"/>
  <c r="A8" i="24"/>
  <c r="C8" i="21"/>
  <c r="C8" i="24"/>
  <c r="B8" i="1"/>
  <c r="B8" i="21"/>
  <c r="D8" i="21" s="1"/>
  <c r="F3" i="21"/>
  <c r="A46" i="7"/>
  <c r="A5" i="21"/>
  <c r="A51" i="7"/>
  <c r="F4" i="21"/>
  <c r="A47" i="7"/>
  <c r="E2" i="21"/>
  <c r="E45" i="7"/>
  <c r="A6" i="21"/>
  <c r="A52" i="7"/>
  <c r="A3" i="21"/>
  <c r="A49" i="7"/>
  <c r="A4" i="21"/>
  <c r="A50" i="7"/>
  <c r="B9" i="1"/>
  <c r="B9" i="21"/>
  <c r="E3" i="7"/>
  <c r="F2" i="1"/>
  <c r="C10" i="7" l="1"/>
  <c r="C10" i="1"/>
  <c r="P9" i="9"/>
  <c r="O9" i="9"/>
  <c r="K8" i="9"/>
  <c r="J8" i="9"/>
  <c r="I8" i="9"/>
  <c r="B63" i="8"/>
  <c r="K63" i="8"/>
  <c r="J63" i="8"/>
  <c r="I63" i="8"/>
  <c r="H63" i="8"/>
  <c r="G63" i="8"/>
  <c r="C63" i="8"/>
  <c r="C8" i="9"/>
  <c r="B9" i="9"/>
  <c r="B8" i="9"/>
  <c r="H63" i="2"/>
  <c r="G63" i="2"/>
  <c r="F63" i="2"/>
  <c r="E63" i="2"/>
  <c r="D63" i="2"/>
  <c r="C63" i="2"/>
  <c r="I5" i="9"/>
  <c r="I4" i="9"/>
  <c r="A41" i="7"/>
  <c r="A64" i="7" s="1"/>
  <c r="A73" i="7" s="1"/>
  <c r="H65" i="2"/>
  <c r="G65" i="2"/>
  <c r="F65" i="2"/>
  <c r="E65" i="2"/>
  <c r="D65" i="2"/>
  <c r="C65" i="2"/>
  <c r="G61" i="9"/>
  <c r="J8" i="8"/>
  <c r="I9" i="8"/>
  <c r="I8" i="8"/>
  <c r="H8" i="8"/>
  <c r="A9" i="8"/>
  <c r="A9" i="1" s="1"/>
  <c r="A8" i="8"/>
  <c r="I4" i="1"/>
  <c r="A4" i="8"/>
  <c r="A6" i="8"/>
  <c r="A3" i="8"/>
  <c r="C12" i="1"/>
  <c r="C13" i="1"/>
  <c r="C14" i="1"/>
  <c r="C15" i="1"/>
  <c r="C16" i="1"/>
  <c r="C17" i="1"/>
  <c r="C18" i="1"/>
  <c r="C19" i="1"/>
  <c r="C20" i="1"/>
  <c r="C21" i="1"/>
  <c r="C22" i="1"/>
  <c r="C23" i="1"/>
  <c r="C24" i="1"/>
  <c r="C25" i="1"/>
  <c r="C26" i="1"/>
  <c r="C27" i="1"/>
  <c r="C28" i="1"/>
  <c r="C29" i="1"/>
  <c r="B12" i="9"/>
  <c r="C12" i="9"/>
  <c r="D12" i="9"/>
  <c r="B13" i="9"/>
  <c r="C13" i="9"/>
  <c r="D13" i="9"/>
  <c r="B14" i="9"/>
  <c r="C14" i="9"/>
  <c r="D14" i="9"/>
  <c r="B15" i="9"/>
  <c r="C15" i="9"/>
  <c r="D15" i="9"/>
  <c r="B16" i="9"/>
  <c r="C16" i="9"/>
  <c r="D16" i="9"/>
  <c r="B17" i="9"/>
  <c r="C17" i="9"/>
  <c r="D17" i="9"/>
  <c r="B18" i="9"/>
  <c r="C18" i="9"/>
  <c r="D18" i="9"/>
  <c r="B19" i="9"/>
  <c r="C19" i="9"/>
  <c r="D19" i="9"/>
  <c r="B20" i="9"/>
  <c r="C20" i="9"/>
  <c r="D20" i="9"/>
  <c r="B21" i="9"/>
  <c r="C21" i="9"/>
  <c r="D21" i="9"/>
  <c r="B22" i="9"/>
  <c r="C22" i="9"/>
  <c r="D22" i="9"/>
  <c r="B23" i="9"/>
  <c r="C23" i="9"/>
  <c r="D23" i="9"/>
  <c r="B24" i="9"/>
  <c r="C24" i="9"/>
  <c r="D24" i="9"/>
  <c r="B25" i="9"/>
  <c r="C25" i="9"/>
  <c r="D25" i="9"/>
  <c r="B26" i="9"/>
  <c r="C26" i="9"/>
  <c r="D26" i="9"/>
  <c r="B27" i="9"/>
  <c r="C27" i="9"/>
  <c r="D27" i="9"/>
  <c r="B28" i="9"/>
  <c r="C28" i="9"/>
  <c r="D28" i="9"/>
  <c r="B29" i="9"/>
  <c r="C29" i="9"/>
  <c r="D29" i="9"/>
  <c r="C6" i="1"/>
  <c r="C6" i="9"/>
  <c r="C5" i="9"/>
  <c r="C4" i="9"/>
  <c r="C3" i="9"/>
  <c r="C11" i="9"/>
  <c r="D11" i="9"/>
  <c r="B11" i="9"/>
  <c r="S11" i="9" s="1"/>
  <c r="J4" i="1"/>
  <c r="J3" i="1"/>
  <c r="C4" i="1"/>
  <c r="C5" i="1"/>
  <c r="C3" i="1"/>
  <c r="L4" i="8"/>
  <c r="L3" i="8"/>
  <c r="C6" i="8"/>
  <c r="C5" i="8"/>
  <c r="C4" i="8"/>
  <c r="C3" i="8"/>
  <c r="I60" i="8"/>
  <c r="C5" i="7"/>
  <c r="C4" i="7"/>
  <c r="C9" i="7"/>
  <c r="C8" i="7"/>
  <c r="C7" i="7"/>
  <c r="E60" i="2"/>
  <c r="F11" i="9"/>
  <c r="S25" i="9" l="1"/>
  <c r="R25" i="9"/>
  <c r="S17" i="9"/>
  <c r="R17" i="9"/>
  <c r="S14" i="9"/>
  <c r="R14" i="9"/>
  <c r="R27" i="9"/>
  <c r="S27" i="9"/>
  <c r="R19" i="9"/>
  <c r="S19" i="9"/>
  <c r="S22" i="9"/>
  <c r="R22" i="9"/>
  <c r="R24" i="9"/>
  <c r="S24" i="9"/>
  <c r="R16" i="9"/>
  <c r="S16" i="9"/>
  <c r="C16" i="21" s="1"/>
  <c r="G16" i="21" s="1"/>
  <c r="R29" i="9"/>
  <c r="S29" i="9"/>
  <c r="R21" i="9"/>
  <c r="S21" i="9"/>
  <c r="R13" i="9"/>
  <c r="S13" i="9"/>
  <c r="B13" i="21" s="1"/>
  <c r="R23" i="9"/>
  <c r="S23" i="9"/>
  <c r="C23" i="21" s="1"/>
  <c r="R15" i="9"/>
  <c r="S15" i="9"/>
  <c r="R26" i="9"/>
  <c r="S26" i="9"/>
  <c r="R18" i="9"/>
  <c r="S18" i="9"/>
  <c r="S28" i="9"/>
  <c r="R28" i="9"/>
  <c r="S20" i="9"/>
  <c r="R20" i="9"/>
  <c r="S12" i="9"/>
  <c r="B12" i="21" s="1"/>
  <c r="R12" i="9"/>
  <c r="D13" i="21"/>
  <c r="C13" i="21"/>
  <c r="G13" i="21" s="1"/>
  <c r="C11" i="21"/>
  <c r="D11" i="21"/>
  <c r="B11" i="21"/>
  <c r="G8" i="9"/>
  <c r="C8" i="1" s="1"/>
  <c r="F8" i="8"/>
  <c r="G9" i="9"/>
  <c r="C9" i="1" s="1"/>
  <c r="F9" i="8"/>
  <c r="B16" i="1"/>
  <c r="D16" i="1" s="1"/>
  <c r="B23" i="1"/>
  <c r="D23" i="1" s="1"/>
  <c r="R11" i="9"/>
  <c r="A8" i="9"/>
  <c r="A8" i="1"/>
  <c r="B26" i="1"/>
  <c r="B29" i="1"/>
  <c r="B27" i="1"/>
  <c r="B25" i="1"/>
  <c r="B28" i="1"/>
  <c r="B24" i="1"/>
  <c r="B21" i="1"/>
  <c r="B13" i="1"/>
  <c r="B12" i="1"/>
  <c r="J12" i="1" s="1"/>
  <c r="C11" i="1"/>
  <c r="B11" i="1"/>
  <c r="B15" i="1"/>
  <c r="B14" i="1"/>
  <c r="A6" i="9"/>
  <c r="A3" i="9"/>
  <c r="A4" i="9"/>
  <c r="A3" i="1"/>
  <c r="A4" i="1"/>
  <c r="A5" i="9"/>
  <c r="C9" i="9"/>
  <c r="I3" i="1"/>
  <c r="A6" i="1"/>
  <c r="A5" i="1"/>
  <c r="A5" i="8"/>
  <c r="A7" i="7"/>
  <c r="A10" i="7"/>
  <c r="A8" i="7"/>
  <c r="B65" i="1"/>
  <c r="B67" i="9"/>
  <c r="K3" i="8"/>
  <c r="A4" i="7"/>
  <c r="H4" i="9"/>
  <c r="G60" i="9"/>
  <c r="B18" i="1"/>
  <c r="B20" i="1"/>
  <c r="B22" i="1"/>
  <c r="B17" i="1"/>
  <c r="B19" i="1"/>
  <c r="A9" i="9"/>
  <c r="K6" i="8"/>
  <c r="H5" i="9"/>
  <c r="A9" i="7"/>
  <c r="B66" i="8"/>
  <c r="G9" i="8"/>
  <c r="K4" i="8"/>
  <c r="A5" i="7"/>
  <c r="M5" i="9"/>
  <c r="D12" i="21" l="1"/>
  <c r="D23" i="21"/>
  <c r="B23" i="21"/>
  <c r="B16" i="21"/>
  <c r="D16" i="21"/>
  <c r="C12" i="21"/>
  <c r="G12" i="21" s="1"/>
  <c r="B13" i="24"/>
  <c r="F13" i="24" s="1"/>
  <c r="G13" i="24" s="1"/>
  <c r="C13" i="24"/>
  <c r="D13" i="24"/>
  <c r="B14" i="24"/>
  <c r="F14" i="24" s="1"/>
  <c r="D14" i="24"/>
  <c r="C14" i="24"/>
  <c r="B18" i="24"/>
  <c r="F18" i="24" s="1"/>
  <c r="G18" i="24" s="1"/>
  <c r="D18" i="24"/>
  <c r="C18" i="24"/>
  <c r="B26" i="24"/>
  <c r="F26" i="24" s="1"/>
  <c r="G26" i="24" s="1"/>
  <c r="D26" i="24"/>
  <c r="C26" i="24"/>
  <c r="B25" i="24"/>
  <c r="F25" i="24" s="1"/>
  <c r="G25" i="24" s="1"/>
  <c r="C25" i="24"/>
  <c r="D25" i="24"/>
  <c r="B20" i="24"/>
  <c r="F20" i="24" s="1"/>
  <c r="G20" i="24" s="1"/>
  <c r="C20" i="24"/>
  <c r="D20" i="24"/>
  <c r="B28" i="24"/>
  <c r="F28" i="24" s="1"/>
  <c r="G28" i="24" s="1"/>
  <c r="D28" i="24"/>
  <c r="C28" i="24"/>
  <c r="H18" i="1"/>
  <c r="G18" i="1"/>
  <c r="B23" i="24"/>
  <c r="F23" i="24" s="1"/>
  <c r="G23" i="24" s="1"/>
  <c r="C23" i="24"/>
  <c r="D23" i="24"/>
  <c r="B17" i="24"/>
  <c r="F17" i="24" s="1"/>
  <c r="G17" i="24" s="1"/>
  <c r="C17" i="24"/>
  <c r="D17" i="24"/>
  <c r="B11" i="24"/>
  <c r="D11" i="24"/>
  <c r="C11" i="24"/>
  <c r="B22" i="24"/>
  <c r="F22" i="24" s="1"/>
  <c r="G22" i="24" s="1"/>
  <c r="D22" i="24"/>
  <c r="C22" i="24"/>
  <c r="B21" i="24"/>
  <c r="F21" i="24" s="1"/>
  <c r="G21" i="24" s="1"/>
  <c r="C21" i="24"/>
  <c r="D21" i="24"/>
  <c r="B29" i="24"/>
  <c r="F29" i="24" s="1"/>
  <c r="G29" i="24" s="1"/>
  <c r="C29" i="24"/>
  <c r="D29" i="24"/>
  <c r="B24" i="24"/>
  <c r="F24" i="24" s="1"/>
  <c r="G24" i="24" s="1"/>
  <c r="D24" i="24"/>
  <c r="C24" i="24"/>
  <c r="B19" i="24"/>
  <c r="F19" i="24" s="1"/>
  <c r="G19" i="24" s="1"/>
  <c r="C19" i="24"/>
  <c r="D19" i="24"/>
  <c r="H12" i="1"/>
  <c r="B12" i="24"/>
  <c r="C12" i="24"/>
  <c r="D12" i="24"/>
  <c r="B16" i="24"/>
  <c r="F16" i="24" s="1"/>
  <c r="G16" i="24" s="1"/>
  <c r="C16" i="24"/>
  <c r="D16" i="24"/>
  <c r="B15" i="24"/>
  <c r="F15" i="24" s="1"/>
  <c r="G15" i="24" s="1"/>
  <c r="C15" i="24"/>
  <c r="D15" i="24"/>
  <c r="B27" i="24"/>
  <c r="F27" i="24" s="1"/>
  <c r="G27" i="24" s="1"/>
  <c r="C27" i="24"/>
  <c r="D27" i="24"/>
  <c r="G28" i="1"/>
  <c r="H28" i="1"/>
  <c r="H26" i="1"/>
  <c r="G26" i="1"/>
  <c r="B22" i="21"/>
  <c r="C22" i="21"/>
  <c r="D22" i="21"/>
  <c r="D21" i="21"/>
  <c r="B21" i="21"/>
  <c r="C21" i="21"/>
  <c r="D29" i="21"/>
  <c r="B29" i="21"/>
  <c r="C29" i="21"/>
  <c r="D24" i="21"/>
  <c r="C24" i="21"/>
  <c r="B24" i="21"/>
  <c r="C19" i="21"/>
  <c r="B19" i="21"/>
  <c r="D19" i="21"/>
  <c r="C27" i="21"/>
  <c r="D27" i="21"/>
  <c r="B27" i="21"/>
  <c r="H22" i="1"/>
  <c r="G22" i="1"/>
  <c r="B18" i="21"/>
  <c r="C18" i="21"/>
  <c r="D18" i="21"/>
  <c r="B26" i="21"/>
  <c r="C26" i="21"/>
  <c r="D26" i="21"/>
  <c r="B25" i="21"/>
  <c r="C25" i="21"/>
  <c r="D25" i="21"/>
  <c r="D20" i="21"/>
  <c r="C20" i="21"/>
  <c r="B20" i="21"/>
  <c r="D28" i="21"/>
  <c r="B28" i="21"/>
  <c r="C28" i="21"/>
  <c r="B14" i="21"/>
  <c r="D14" i="21"/>
  <c r="C14" i="21"/>
  <c r="B17" i="21"/>
  <c r="C17" i="21"/>
  <c r="D17" i="21"/>
  <c r="H14" i="1"/>
  <c r="G14" i="1"/>
  <c r="D15" i="21"/>
  <c r="B15" i="21"/>
  <c r="C15" i="21"/>
  <c r="E23" i="1"/>
  <c r="G12" i="1"/>
  <c r="H11" i="1"/>
  <c r="I27" i="1"/>
  <c r="G11" i="1"/>
  <c r="G13" i="1"/>
  <c r="H13" i="1"/>
  <c r="D18" i="1"/>
  <c r="E18" i="1"/>
  <c r="D21" i="1"/>
  <c r="E21" i="1"/>
  <c r="E28" i="1"/>
  <c r="D28" i="1"/>
  <c r="E19" i="1"/>
  <c r="D19" i="1"/>
  <c r="D17" i="1"/>
  <c r="E24" i="1"/>
  <c r="D24" i="1"/>
  <c r="D25" i="1"/>
  <c r="E25" i="1"/>
  <c r="D15" i="1"/>
  <c r="E20" i="1"/>
  <c r="D20" i="1"/>
  <c r="F27" i="1"/>
  <c r="D27" i="1"/>
  <c r="E27" i="1"/>
  <c r="E22" i="1"/>
  <c r="D22" i="1"/>
  <c r="D14" i="1"/>
  <c r="D12" i="1"/>
  <c r="E12" i="1"/>
  <c r="E13" i="1"/>
  <c r="D13" i="1"/>
  <c r="D29" i="1"/>
  <c r="E29" i="1"/>
  <c r="D26" i="1"/>
  <c r="E26" i="1"/>
  <c r="E11" i="1"/>
  <c r="D11" i="1"/>
  <c r="G29" i="1"/>
  <c r="G25" i="1"/>
  <c r="G21" i="1"/>
  <c r="G17" i="1"/>
  <c r="G24" i="1"/>
  <c r="G20" i="1"/>
  <c r="G27" i="1"/>
  <c r="G23" i="1"/>
  <c r="G19" i="1"/>
  <c r="G15" i="1"/>
  <c r="E17" i="1"/>
  <c r="D9" i="9"/>
  <c r="E9" i="9" s="1"/>
  <c r="C60" i="24" l="1"/>
  <c r="F11" i="24" s="1"/>
  <c r="G11" i="24" s="1"/>
  <c r="G14" i="24"/>
  <c r="E15" i="1"/>
  <c r="E14" i="1"/>
  <c r="C60" i="21"/>
  <c r="H29" i="1"/>
  <c r="H24" i="1"/>
  <c r="H17" i="1"/>
  <c r="H23" i="1"/>
  <c r="H21" i="1"/>
  <c r="H15" i="1"/>
  <c r="H20" i="1"/>
  <c r="H19" i="1"/>
  <c r="H27" i="1"/>
  <c r="E16" i="1"/>
  <c r="G16" i="1"/>
  <c r="G60" i="1" s="1"/>
  <c r="G63" i="1" s="1"/>
  <c r="H16" i="1"/>
  <c r="H25" i="1"/>
  <c r="D60" i="1"/>
  <c r="I13" i="1" l="1"/>
  <c r="J11" i="1"/>
  <c r="F12" i="24"/>
  <c r="G12" i="24" s="1"/>
  <c r="E60" i="1"/>
  <c r="I34" i="1"/>
  <c r="F34" i="1"/>
  <c r="I33" i="1"/>
  <c r="F33" i="1"/>
  <c r="I32" i="1"/>
  <c r="F32" i="1"/>
  <c r="I31" i="1"/>
  <c r="F31" i="1"/>
  <c r="I30" i="1"/>
  <c r="F30" i="1"/>
  <c r="I29" i="1"/>
  <c r="F29" i="1"/>
  <c r="I28" i="1"/>
  <c r="F28" i="1"/>
  <c r="F24" i="1"/>
  <c r="I26" i="1"/>
  <c r="F26" i="1"/>
  <c r="I25" i="1"/>
  <c r="F25" i="1"/>
  <c r="F22" i="1"/>
  <c r="I24" i="1"/>
  <c r="F23" i="1"/>
  <c r="I23" i="1"/>
  <c r="I22" i="1"/>
  <c r="I21" i="1"/>
  <c r="F21" i="1"/>
  <c r="I20" i="1"/>
  <c r="F20" i="1"/>
  <c r="I19" i="1"/>
  <c r="F18" i="1"/>
  <c r="F19" i="1"/>
  <c r="I18" i="1"/>
  <c r="I15" i="1"/>
  <c r="I17" i="1"/>
  <c r="F17" i="1"/>
  <c r="I16" i="1"/>
  <c r="H60" i="1"/>
  <c r="H63" i="1" s="1"/>
  <c r="I14" i="1"/>
  <c r="I11" i="1"/>
  <c r="I12" i="1"/>
  <c r="F11" i="1"/>
  <c r="F14" i="1"/>
  <c r="F12" i="1"/>
  <c r="F13" i="1"/>
  <c r="F15" i="1"/>
  <c r="F16" i="1"/>
  <c r="F60" i="24" l="1"/>
  <c r="F64" i="24" s="1"/>
  <c r="J60" i="1"/>
  <c r="J63" i="1" s="1"/>
  <c r="I60" i="1"/>
  <c r="I63" i="1" s="1"/>
  <c r="F60" i="1"/>
  <c r="F63" i="1" s="1"/>
</calcChain>
</file>

<file path=xl/sharedStrings.xml><?xml version="1.0" encoding="utf-8"?>
<sst xmlns="http://schemas.openxmlformats.org/spreadsheetml/2006/main" count="1529" uniqueCount="720">
  <si>
    <t>Nr.</t>
  </si>
  <si>
    <t>lfd.</t>
  </si>
  <si>
    <t>CAS-</t>
  </si>
  <si>
    <t>Hersteller</t>
  </si>
  <si>
    <t>Handelsname</t>
  </si>
  <si>
    <t>Wasser</t>
  </si>
  <si>
    <t>beigefügt?</t>
  </si>
  <si>
    <t>Herstellererklärung</t>
  </si>
  <si>
    <t>-</t>
  </si>
  <si>
    <t>Datum:</t>
  </si>
  <si>
    <t>Summe:</t>
  </si>
  <si>
    <t>(muss 100 ergeben)</t>
  </si>
  <si>
    <t>Version:</t>
  </si>
  <si>
    <t>Gewicht
in der Rezeptur in</t>
  </si>
  <si>
    <t>in mg/l</t>
  </si>
  <si>
    <t>Acute toxicity</t>
  </si>
  <si>
    <t>Chronic toxicity</t>
  </si>
  <si>
    <t>Degradation</t>
  </si>
  <si>
    <t>DID-no</t>
  </si>
  <si>
    <t>Ingredient name</t>
  </si>
  <si>
    <t>NOEC (*)</t>
  </si>
  <si>
    <t>DF</t>
  </si>
  <si>
    <t xml:space="preserve">Aerobic </t>
  </si>
  <si>
    <t xml:space="preserve">Anaerobic </t>
  </si>
  <si>
    <t>Anionic surfactants</t>
  </si>
  <si>
    <t>R</t>
  </si>
  <si>
    <t>N</t>
  </si>
  <si>
    <t>O</t>
  </si>
  <si>
    <t>Y</t>
  </si>
  <si>
    <t>I</t>
  </si>
  <si>
    <t xml:space="preserve">Lauroyl Sarcosinate    </t>
  </si>
  <si>
    <t>PEG-4 Rapeseed amide</t>
  </si>
  <si>
    <t>Amphoteric surfactants</t>
  </si>
  <si>
    <t>Cationic surfactants</t>
  </si>
  <si>
    <t xml:space="preserve">Benzyl alcohol              </t>
  </si>
  <si>
    <t>5-bromo-5-nitro-1,3-dioxane</t>
  </si>
  <si>
    <t>P</t>
  </si>
  <si>
    <t xml:space="preserve">Chloroacetamide      </t>
  </si>
  <si>
    <t xml:space="preserve">Diazolinidylurea         </t>
  </si>
  <si>
    <t xml:space="preserve">Formaldehyde               </t>
  </si>
  <si>
    <t xml:space="preserve">Glutaraldehyde         </t>
  </si>
  <si>
    <t>Methyldibromoglutaronitrile</t>
  </si>
  <si>
    <t>Methyl-, Ethyl- and Propylparaben</t>
  </si>
  <si>
    <t xml:space="preserve">o-Phenylphenol          </t>
  </si>
  <si>
    <t xml:space="preserve">Sodium benzoate          </t>
  </si>
  <si>
    <t>Sodium hydroxy methyl glycinate</t>
  </si>
  <si>
    <t>NA</t>
  </si>
  <si>
    <t xml:space="preserve">Triclosan                   </t>
  </si>
  <si>
    <t>Phenoxy-ethanol</t>
  </si>
  <si>
    <t xml:space="preserve">Phosphate, as STPP   </t>
  </si>
  <si>
    <t xml:space="preserve">Citrate and citric acid                      </t>
  </si>
  <si>
    <t>Nitrilotriacetat (NTA)</t>
  </si>
  <si>
    <t xml:space="preserve">EDTA                        </t>
  </si>
  <si>
    <t xml:space="preserve">EDDS                         </t>
  </si>
  <si>
    <t xml:space="preserve">Clay                   (Insoluble Inorganic)          </t>
  </si>
  <si>
    <t xml:space="preserve">Carbonates                  </t>
  </si>
  <si>
    <t>Polyasparaginic acid, Na-salt</t>
  </si>
  <si>
    <t>Perborates (as Boron)</t>
  </si>
  <si>
    <t>Tetraacetylethylenediamine (TAED)</t>
  </si>
  <si>
    <t>Mono-, di- and triethanol amine</t>
  </si>
  <si>
    <t>Polyvinylpyrrolidon (PVP)</t>
  </si>
  <si>
    <t>Carboxymethylcellulose (CMC)</t>
  </si>
  <si>
    <t xml:space="preserve">Sodium and magnesium sulphate        </t>
  </si>
  <si>
    <t xml:space="preserve">Urea                          </t>
  </si>
  <si>
    <t>Cumene sulphonates</t>
  </si>
  <si>
    <t xml:space="preserve">Na-/Mg-/KOH         </t>
  </si>
  <si>
    <t>Perfume, if not other specified (**)</t>
  </si>
  <si>
    <t>Dyes, if not other specified (**)</t>
  </si>
  <si>
    <t xml:space="preserve">Anionic polyester       </t>
  </si>
  <si>
    <t xml:space="preserve">PVNO/PVPI                              </t>
  </si>
  <si>
    <t>Zn Ftalocyanin sulphonate</t>
  </si>
  <si>
    <t xml:space="preserve">FWA 1                      </t>
  </si>
  <si>
    <t xml:space="preserve">FWA 5                     </t>
  </si>
  <si>
    <t xml:space="preserve">1-decanol                 </t>
  </si>
  <si>
    <t xml:space="preserve">Methyl laurate          </t>
  </si>
  <si>
    <t>Formic acid (Ca salt)</t>
  </si>
  <si>
    <t xml:space="preserve">Adipic acid               </t>
  </si>
  <si>
    <t xml:space="preserve">Maleic acid               </t>
  </si>
  <si>
    <t xml:space="preserve">Malic acid                 </t>
  </si>
  <si>
    <t xml:space="preserve">Tartaric acid            </t>
  </si>
  <si>
    <t xml:space="preserve">Phosphoric acid       </t>
  </si>
  <si>
    <t xml:space="preserve">Oxalic acid               </t>
  </si>
  <si>
    <t xml:space="preserve">Acetic acid               </t>
  </si>
  <si>
    <t xml:space="preserve">Lactic acid                </t>
  </si>
  <si>
    <t xml:space="preserve">Sulphamic acid           </t>
  </si>
  <si>
    <t xml:space="preserve">Salicylic acid            </t>
  </si>
  <si>
    <t xml:space="preserve">Glutaric acid            </t>
  </si>
  <si>
    <t xml:space="preserve">Malonic acid             </t>
  </si>
  <si>
    <t xml:space="preserve">Ethylene glycol         </t>
  </si>
  <si>
    <t>Ethylene glycol monobutyl ether</t>
  </si>
  <si>
    <t xml:space="preserve">Diethylene glycol        </t>
  </si>
  <si>
    <t>Diethylene glycol monomethyl ether</t>
  </si>
  <si>
    <t>Diethylene glycol monoethyl ether</t>
  </si>
  <si>
    <t>Diethylene glycol monobutyl ether</t>
  </si>
  <si>
    <t>Diethylene glycol dimethylether</t>
  </si>
  <si>
    <t xml:space="preserve">Propylene glycol       </t>
  </si>
  <si>
    <t>Propylene glycol monomethyl ether</t>
  </si>
  <si>
    <t>Propylene glycol monobutylether</t>
  </si>
  <si>
    <t xml:space="preserve">Dipropylene glycol     </t>
  </si>
  <si>
    <t>Dipropylene glycol monomethyl ether</t>
  </si>
  <si>
    <t>Dipropylene glycol monobutylether</t>
  </si>
  <si>
    <t>Dipropylene glycol dimethylether</t>
  </si>
  <si>
    <t xml:space="preserve">Triethylene glycol      </t>
  </si>
  <si>
    <t xml:space="preserve">Tall oil                      </t>
  </si>
  <si>
    <t>Ethylenebisstearamides</t>
  </si>
  <si>
    <t xml:space="preserve">Sodium gluconate      </t>
  </si>
  <si>
    <t xml:space="preserve">Glycol distearate       </t>
  </si>
  <si>
    <t>Hydroxyl ethyl cellulose</t>
  </si>
  <si>
    <t>1-methyl-2-pyrrolidone</t>
  </si>
  <si>
    <t xml:space="preserve">Xanthan gum             </t>
  </si>
  <si>
    <t xml:space="preserve">Benzotriazole           </t>
  </si>
  <si>
    <t>Piperidinol-propanetricarboxylate salt</t>
  </si>
  <si>
    <t>Diethylaminopropyl-DAS</t>
  </si>
  <si>
    <t>Methylbenzamide-DAS</t>
  </si>
  <si>
    <t>Pentaerythritol-tetrakis-phenol-propionate</t>
  </si>
  <si>
    <t>Denatonium benzoate</t>
  </si>
  <si>
    <t xml:space="preserve">Succinate                   </t>
  </si>
  <si>
    <t xml:space="preserve">Polyaspartic acid          </t>
  </si>
  <si>
    <t>Proteinhydrolizates, wheatgluten</t>
  </si>
  <si>
    <t>(*)</t>
  </si>
  <si>
    <t>(**)</t>
  </si>
  <si>
    <t>Safety factor for acute toxicity.</t>
  </si>
  <si>
    <t>Toxicity factor based on acute toxicity on aquatic organisms.</t>
  </si>
  <si>
    <t>Safety factor for chronic toxicity.</t>
  </si>
  <si>
    <t>Toxicity factor based on chronic toxicity on aquatic organisms.</t>
  </si>
  <si>
    <t>Readily biodegradable according to OECD guidelines.</t>
  </si>
  <si>
    <t>Persistent. The ingredient has failed the test for inherent biodegradability.</t>
  </si>
  <si>
    <t>The ingredient has not been tested.</t>
  </si>
  <si>
    <t>Not applicable</t>
  </si>
  <si>
    <t>Biodegradable under anaerobic conditions.</t>
  </si>
  <si>
    <t>Not biodegradable under anaerobic conditions.</t>
  </si>
  <si>
    <t>Deutsch</t>
  </si>
  <si>
    <t>L</t>
  </si>
  <si>
    <t>S</t>
  </si>
  <si>
    <t>J</t>
  </si>
  <si>
    <t>Abbaubarkeit</t>
  </si>
  <si>
    <t>Masse% 
(=g/100 g Produkt)</t>
  </si>
  <si>
    <t>Ergebnis</t>
  </si>
  <si>
    <t>Farbstoff</t>
  </si>
  <si>
    <t>Tensid</t>
  </si>
  <si>
    <t>Funktion</t>
  </si>
  <si>
    <t>Biozid</t>
  </si>
  <si>
    <t>aerobe Abbaubarkeit</t>
  </si>
  <si>
    <t>Produktart</t>
  </si>
  <si>
    <t>Auswahl janein</t>
  </si>
  <si>
    <t>(nur die rot unterlegten Felder auswählen oder ausfüllen)</t>
  </si>
  <si>
    <t>anearobe Abbaubarkeit</t>
  </si>
  <si>
    <t xml:space="preserve">Abbauwerte </t>
  </si>
  <si>
    <t>Grenzwert</t>
  </si>
  <si>
    <t>Anleitung zum Ausfüllen der Excel-Tabellen</t>
  </si>
  <si>
    <t>1. Bearbeiten Sie die Tabellenblätter in der Reihenfolge von links nach rechts</t>
  </si>
  <si>
    <t>Bemerkungen Antragsteller</t>
  </si>
  <si>
    <t>Vorgehensweise:</t>
  </si>
  <si>
    <t>Organischer</t>
  </si>
  <si>
    <t>English</t>
  </si>
  <si>
    <t>Sprache/Language:</t>
  </si>
  <si>
    <t>Company:</t>
  </si>
  <si>
    <t>Produktart:</t>
  </si>
  <si>
    <t>Type of product:</t>
  </si>
  <si>
    <t>Date:</t>
  </si>
  <si>
    <t>weight in the formulation in</t>
  </si>
  <si>
    <t>mass-% (=g/100g product)</t>
  </si>
  <si>
    <t>Supplier declaration</t>
  </si>
  <si>
    <t>SDS</t>
  </si>
  <si>
    <t>water</t>
  </si>
  <si>
    <t>cons.</t>
  </si>
  <si>
    <t>no:</t>
  </si>
  <si>
    <t>Trade name</t>
  </si>
  <si>
    <t>Manufacturer</t>
  </si>
  <si>
    <t>Function</t>
  </si>
  <si>
    <t>added?</t>
  </si>
  <si>
    <t>(must be 100)</t>
  </si>
  <si>
    <t>Sum:</t>
  </si>
  <si>
    <t>remarks of the applicant</t>
  </si>
  <si>
    <t>1) Verordnung (EG) Nr. 1272/2008 über die Einstufung, Kennzeichnung und Verpackung von
 Stoffen und Gemischen, zur Änderung und Aufhebung der Richtlinien 67/548/EWG und 1999/45/EG und zur Änderung der Verordnung (EG) Nr. 1907/2006</t>
  </si>
  <si>
    <t>2) Richtlinie 67/548/EWG mit Anpassung an Verordnung (EG) Nr. 1907/2006 
gemäß Richtlinie 2006/121/EG und Richtlinie 1999/45/EG in der aktuellen Fassung</t>
  </si>
  <si>
    <t xml:space="preserve">1) Regulation (EC) No 1272/2008 on classification, labelling and packaging of substances and mixtures, amending and repealing Directives 67/548/EEC and 1999/45/EC, and amending Regulation (EC) No 1907/2006
</t>
  </si>
  <si>
    <t>2) Directive 67/548/EEC with adjustment to REACH according to Directive 2006/121/EC and Directive
 1999/45/EC as amended</t>
  </si>
  <si>
    <t>Hazard Statement (1)</t>
  </si>
  <si>
    <t>Risk Phrase (2)</t>
  </si>
  <si>
    <t>Surfactant</t>
  </si>
  <si>
    <t>Biocide</t>
  </si>
  <si>
    <t>Colouring agent</t>
  </si>
  <si>
    <t>Gefahrenhinweis 
(H-Sätze) (1)</t>
  </si>
  <si>
    <t>Gefahrsätze 
(R-Sätze) (2)</t>
  </si>
  <si>
    <t>Ingoing substance 3)</t>
  </si>
  <si>
    <t>DID- 1)</t>
  </si>
  <si>
    <t>not included</t>
  </si>
  <si>
    <t>1): Sofern eine DID-Nummer eingegeben wird, werden die Spalten L und M (AW/TW) sowie N und O (Abbaubarkeiten) automatisch gefüllt. Sofern die Substanz nicht in der DID-Liste enthalten ist, "not included" auswählen, die AW/TW-Werte bzw. die Abbaubarkeiten bestimmen und in den Spalten H bis K eingeben.</t>
  </si>
  <si>
    <t xml:space="preserve">Ingrediant name </t>
  </si>
  <si>
    <t>in the DID-List (always in english)</t>
  </si>
  <si>
    <t>Eingaben nur für Substanzen, die nicht in der DID-Liste enthalten sind!</t>
  </si>
  <si>
    <t>AW</t>
  </si>
  <si>
    <t>TW chron.</t>
  </si>
  <si>
    <t>Fill-in only if substance not included in the DID-list</t>
  </si>
  <si>
    <t>TF chron.</t>
  </si>
  <si>
    <t>biodegradable</t>
  </si>
  <si>
    <t>organic</t>
  </si>
  <si>
    <t>Unter anaeroben Bedingungen biologisch abbaubar</t>
  </si>
  <si>
    <t>Schwer abbaubar. Die Prüfung des Inhaltsstoffes ergab keine inhärente biologische Abbaubarkeit.</t>
  </si>
  <si>
    <t>Der Inhaltsstoff wurde nicht geprüft.</t>
  </si>
  <si>
    <t>Nicht zutreffend</t>
  </si>
  <si>
    <t xml:space="preserve">R = </t>
  </si>
  <si>
    <t xml:space="preserve">I = </t>
  </si>
  <si>
    <t xml:space="preserve">P = </t>
  </si>
  <si>
    <t>O =</t>
  </si>
  <si>
    <t>NA =</t>
  </si>
  <si>
    <t>Unter anaeroben Bedingungen nicht biologisch abbaubar</t>
  </si>
  <si>
    <t xml:space="preserve">Y = </t>
  </si>
  <si>
    <t xml:space="preserve">N = </t>
  </si>
  <si>
    <t xml:space="preserve">O = </t>
  </si>
  <si>
    <t xml:space="preserve">NA = </t>
  </si>
  <si>
    <t>KVV chron</t>
  </si>
  <si>
    <t>Limit</t>
  </si>
  <si>
    <t>Result</t>
  </si>
  <si>
    <t>CDV chron</t>
  </si>
  <si>
    <t>Primärverpackungsteil (i)
(bitte Teile angeben)</t>
  </si>
  <si>
    <t>Beschreibung der Verpackungart:</t>
  </si>
  <si>
    <t>BCF</t>
  </si>
  <si>
    <t>log Kow</t>
  </si>
  <si>
    <t>Auswahl für Biozide: 
BCF / logKow</t>
  </si>
  <si>
    <t>Auswahl für Farbstoffe:
BCF / logKow oder Lebensmittel zugelassen</t>
  </si>
  <si>
    <t>Select for Biocides: 
BCF / logKow</t>
  </si>
  <si>
    <t>Select for Colouring agents:
BCF / logKow or approved for foodstuff</t>
  </si>
  <si>
    <t>BCF / log Kow</t>
  </si>
  <si>
    <t>Wert für</t>
  </si>
  <si>
    <t xml:space="preserve">Value of </t>
  </si>
  <si>
    <t>Description of the packaging:</t>
  </si>
  <si>
    <t>Duftstoff</t>
  </si>
  <si>
    <t>Fragrances</t>
  </si>
  <si>
    <t>Artikelnummer:</t>
  </si>
  <si>
    <t>Article number:</t>
  </si>
  <si>
    <t>Form in the product</t>
  </si>
  <si>
    <t>Physical state(s) in the product</t>
  </si>
  <si>
    <t>Form im Produkt</t>
  </si>
  <si>
    <t>Physikalischer Zustand im Produkt</t>
  </si>
  <si>
    <t>1): If a DID-no will be selected the columns L and M (DF/TF) as well as N and O (biodegrability) filled automatically. If the substance is not in the DID-Liste select "not included" and fill-in the values for DF/TF and the biodegrability in the columns H to K.</t>
  </si>
  <si>
    <t>aerob</t>
  </si>
  <si>
    <t>anaerob</t>
  </si>
  <si>
    <t>aerobic</t>
  </si>
  <si>
    <t>anaerobic</t>
  </si>
  <si>
    <t xml:space="preserve">(please fill-in all red coloured fields) </t>
  </si>
  <si>
    <t>2. Die rot unterlegten Felder sind zumeist zwingend auszufüllen (oder auszuwählen).  Blau hinterlegte Felder sind bei Bedarf auszufüllen</t>
  </si>
  <si>
    <t>3. Alle anderen Felder sind gesperrt, jedoch können bei Bedarf Formatierungen vorgenommen werden.</t>
  </si>
  <si>
    <t>4. In allen Blättern können vom Antragsteller Bemerkungen gemacht werden</t>
  </si>
  <si>
    <t>1. Process the sheets from the left to the right.</t>
  </si>
  <si>
    <t>3. All other fields are protected. But you have the rights to format the sheets.</t>
  </si>
  <si>
    <t>How to process:</t>
  </si>
  <si>
    <t>4. Add eventual comments and remarks in each sheet.</t>
  </si>
  <si>
    <t>LC50/ EC50 (*)</t>
  </si>
  <si>
    <t>SF (*) (Acute)</t>
  </si>
  <si>
    <t>TF    (Acute)</t>
  </si>
  <si>
    <t>SF (*) (Chronic)</t>
  </si>
  <si>
    <t>TF    (Chronic)</t>
  </si>
  <si>
    <t>C10-13 linear alkyl benzene sulphonates</t>
  </si>
  <si>
    <t>C14-16 Alkyl sulphonate</t>
  </si>
  <si>
    <t>C8-10 Alkyl sulphate</t>
  </si>
  <si>
    <t>C8-12 Alkyl ether sulphate, even and odd-numbered, 1-3 EO</t>
  </si>
  <si>
    <t>C12-18 Alkyl ether sulphate, even and odd-numbered, 1-3 EO</t>
  </si>
  <si>
    <t>Mono-C12-14 Alkyl sulfosuccinate</t>
  </si>
  <si>
    <t>Mono-C12-18 Alkyl sulfosuccinate</t>
  </si>
  <si>
    <t>Mono-C16-18 Alkyl sulfosuccinate</t>
  </si>
  <si>
    <t>di-C4-6 Alkyl sulfosuccinate</t>
  </si>
  <si>
    <t>di-2-ethylhexyl sulfosuccinate</t>
  </si>
  <si>
    <t>di-iso C10 Alkyl sulfosuccinate</t>
  </si>
  <si>
    <t>di-iso C13 Alkyl sulfosuccinate</t>
  </si>
  <si>
    <t>C12-14 Fatty acid methyl Ester Sulphonate</t>
  </si>
  <si>
    <t>C16-18 Fatty acid methyl Ester Sulphonate</t>
  </si>
  <si>
    <t>C14-16 alfa olefin sulphonate</t>
  </si>
  <si>
    <t>C14-18 alfa olefin sulphonate</t>
  </si>
  <si>
    <t>C9-11, ≥2 - ≤10 EO Carboxymethylated, sodium salt or acid</t>
  </si>
  <si>
    <t>C12-18 Alkyl phosphate esters</t>
  </si>
  <si>
    <t>Sodium cocoyl glutamate</t>
  </si>
  <si>
    <t>Sodium Lauroyl Methyl Isethionate</t>
  </si>
  <si>
    <t>C12-15 Alcohol, ≥2 - ≤6 EO, ≥2 - ≤6 PO</t>
  </si>
  <si>
    <t>C12-18 Alkyl glycerol ester (even numbered), 1-6,5 EO</t>
  </si>
  <si>
    <t>C12-18 Alkyl glycerol ester (even numbered), &gt;6,5-17 EO</t>
  </si>
  <si>
    <t>C8-12 Alkyl polyglycoside, branched</t>
  </si>
  <si>
    <t>N1 C8-18 Alkanolamide (even numbered)</t>
  </si>
  <si>
    <t xml:space="preserve">Coconut fatty acid monoethanolamide 4 and 5 EO   </t>
  </si>
  <si>
    <t>N2 C8-18 Alkanolamide</t>
  </si>
  <si>
    <t>Amines, tallow, ≤2,5 EO</t>
  </si>
  <si>
    <t>Amines, tallow, ≥20 - ≤50 EO</t>
  </si>
  <si>
    <t>C12 sorbitan monoester, 20 EO (polysorbate 20)</t>
  </si>
  <si>
    <t>C18 sorbitan monoester, 20 EO</t>
  </si>
  <si>
    <t>C8-10 Sorbitan mono- or diester</t>
  </si>
  <si>
    <t>Sorbitan stearate</t>
  </si>
  <si>
    <t>C12-15 Alkyl dimethyl betaine</t>
  </si>
  <si>
    <t>C8-18 Alkyl amidopropylbetaines</t>
  </si>
  <si>
    <t>C12-18 Alkyl amine oxide</t>
  </si>
  <si>
    <t>C12-14 Alkyl amidopropyl amine oxide</t>
  </si>
  <si>
    <t>C12-18 Alkyl amidopropyl amine oxide</t>
  </si>
  <si>
    <t>C10-18 Alkyl dimethyl amine oxide</t>
  </si>
  <si>
    <t>C8-18 Amphoacetates</t>
  </si>
  <si>
    <t>C8-16 alkyltrimethyl or benzyldimethyl quaternary ammonium salts</t>
  </si>
  <si>
    <t>C16-18 alkyl benzyldimethyl quaternary ammonium salts</t>
  </si>
  <si>
    <t>tri C16-18 Esterquats</t>
  </si>
  <si>
    <t>di C16-18 Esterquats</t>
  </si>
  <si>
    <t>1,2-Benzisothiazol-3-one (BIT)</t>
  </si>
  <si>
    <t>CMI + MI in mixture 3:1 (CAS 55965-84-9) (§)</t>
  </si>
  <si>
    <t>2-Methyl-2H-isothiazol-3-one (MI)</t>
  </si>
  <si>
    <t>Sorbate and sorbic acid</t>
  </si>
  <si>
    <t>N-(3-Aminopropyl)-N-dodecylpropane-1,3-diamine</t>
  </si>
  <si>
    <t>Phenoxypropanol</t>
  </si>
  <si>
    <t xml:space="preserve">Polycarboxylates homopolymer of acrylic acid                </t>
  </si>
  <si>
    <t xml:space="preserve">Polycarboxylates copolymer of acrylic/maleic acid               </t>
  </si>
  <si>
    <t>GLDA</t>
  </si>
  <si>
    <t xml:space="preserve">Phosphonates             </t>
  </si>
  <si>
    <t>Carboxymethyl inulin (CMI)</t>
  </si>
  <si>
    <t>Veg. Oil</t>
  </si>
  <si>
    <t>Veg. Oil (hydrogenated)</t>
  </si>
  <si>
    <t>Lauric Acid (C12:0)</t>
  </si>
  <si>
    <t>Lanolin</t>
  </si>
  <si>
    <t xml:space="preserve">Soluble Silicates                   </t>
  </si>
  <si>
    <t>Percarbonate</t>
  </si>
  <si>
    <t>H2O2</t>
  </si>
  <si>
    <t xml:space="preserve">C1-C3 alcohols                </t>
  </si>
  <si>
    <t>Polyethylene glycol, MW≥4100</t>
  </si>
  <si>
    <t>Polyethylene glycol, MW&lt;4100</t>
  </si>
  <si>
    <t>Ammonia</t>
  </si>
  <si>
    <t>Protease (active enzyme protein)</t>
  </si>
  <si>
    <t>Non-protease (active enzyme protein)</t>
  </si>
  <si>
    <t>But-2-one (MEK)</t>
  </si>
  <si>
    <t>Polysaccarides including starch</t>
  </si>
  <si>
    <t xml:space="preserve">Glycolic acid            </t>
  </si>
  <si>
    <t>Hydroxypropyl methyl cellulose</t>
  </si>
  <si>
    <t>Trimethyl pentanediol mono-isobutyrate</t>
  </si>
  <si>
    <t xml:space="preserve">Block polymers ***     </t>
  </si>
  <si>
    <t>Mn-saltren (CAS 61007-89-4)</t>
  </si>
  <si>
    <t>Tri-sodium methylglycine diacetat</t>
  </si>
  <si>
    <t>Tocopherol acetate</t>
  </si>
  <si>
    <t>Ethylhexyl salicylate</t>
  </si>
  <si>
    <t>Ethylhexyl triazone</t>
  </si>
  <si>
    <t>Octocrilene</t>
  </si>
  <si>
    <t>Bis-ethylhexyloxyphenol methoxyphenyl triazine</t>
  </si>
  <si>
    <t>Butyl methoxydibenzoylmethane</t>
  </si>
  <si>
    <t>e-phthaloimidoperoxyhexanoic acid</t>
  </si>
  <si>
    <t>Insoluble inorganic  - Inorganic ingredient with very low, or no ability to dissolve in water.</t>
  </si>
  <si>
    <t>If no acceptable toxicity data was found, these columns are empty. In that case TF(chronic) is defined as equal to TF(acute) and vice versa</t>
  </si>
  <si>
    <t xml:space="preserve">As a general rule licence applicants must use the data on the list. Perfumes and dyes are exceptions. If toxicity data is submitted by the licence </t>
  </si>
  <si>
    <t xml:space="preserve">applicant the submitted data shall be used to calculate the TF and determine the degradability. If not, the values on the list shall be used. </t>
  </si>
  <si>
    <t xml:space="preserve">(***) </t>
  </si>
  <si>
    <t>The applicants data on aerobic degradability of DID no. 2603 Block polymers will be accepted after presentation of test-report.</t>
  </si>
  <si>
    <t xml:space="preserve">(§) </t>
  </si>
  <si>
    <t>5-Chloro-2-Methyl-4-isothiazolin-3-one and 2-Methyl-4-isothiazolin-3-one in mixture 3:1</t>
  </si>
  <si>
    <t>List of abbreviations:</t>
  </si>
  <si>
    <t xml:space="preserve">SF(acute) </t>
  </si>
  <si>
    <t xml:space="preserve">TF(acute) </t>
  </si>
  <si>
    <t xml:space="preserve">SF(chronic) </t>
  </si>
  <si>
    <t xml:space="preserve">TF(chronic) </t>
  </si>
  <si>
    <t xml:space="preserve">DF </t>
  </si>
  <si>
    <t>Degradation factor.</t>
  </si>
  <si>
    <t>Aerobic degradation:</t>
  </si>
  <si>
    <t xml:space="preserve">R </t>
  </si>
  <si>
    <t xml:space="preserve"> Inherently biodegradable according to OECD guidelines.</t>
  </si>
  <si>
    <t xml:space="preserve">P </t>
  </si>
  <si>
    <t xml:space="preserve">O </t>
  </si>
  <si>
    <t xml:space="preserve">NA </t>
  </si>
  <si>
    <t>Anaerobic degradation:</t>
  </si>
  <si>
    <t xml:space="preserve">Y </t>
  </si>
  <si>
    <t xml:space="preserve">N </t>
  </si>
  <si>
    <t>Shampoo, Duschmittel und Flüssigseifen</t>
  </si>
  <si>
    <t>Feste Seifen</t>
  </si>
  <si>
    <t>Haarpflegemittel</t>
  </si>
  <si>
    <t>Rasierschäume, Rasiergele, Rasiercremes</t>
  </si>
  <si>
    <t>Feste Rasierseifen</t>
  </si>
  <si>
    <t>Tensid aus Palmöl/Palmkernöl</t>
  </si>
  <si>
    <t>Tensid nicht aus Palmöl/Palmkernöl</t>
  </si>
  <si>
    <t>Treibmittel</t>
  </si>
  <si>
    <t>Reibekörper</t>
  </si>
  <si>
    <t>(bitte auswählen oder eingeben)</t>
  </si>
  <si>
    <t>Lebensmittel zugelassen</t>
  </si>
  <si>
    <t>approved for foodstuff</t>
  </si>
  <si>
    <t>Stoff 2)</t>
  </si>
  <si>
    <t>substance 2)</t>
  </si>
  <si>
    <t>2) Reibekörper = N</t>
  </si>
  <si>
    <t>KVV chron / AG</t>
  </si>
  <si>
    <t>CDV chron / AC</t>
  </si>
  <si>
    <t>=aNBO (Tensid)</t>
  </si>
  <si>
    <t>=anNBO (Tensid)</t>
  </si>
  <si>
    <t>=aNBO (surf.)</t>
  </si>
  <si>
    <t>=anNBO (surf.)</t>
  </si>
  <si>
    <t>Aktivgehalt (AG)</t>
  </si>
  <si>
    <t>(in g/100g Produkt)</t>
  </si>
  <si>
    <t>active content (AC)</t>
  </si>
  <si>
    <t>(in g/100g product)</t>
  </si>
  <si>
    <t>keine aerobe Abbaubarkeit / AG</t>
  </si>
  <si>
    <t>no aerobic degradation / AC</t>
  </si>
  <si>
    <t>keine anaerobe Abbaubarkeit / AG</t>
  </si>
  <si>
    <t>no anaerobic degradation / AC</t>
  </si>
  <si>
    <t>(in l/100g Produkt)</t>
  </si>
  <si>
    <t>(in l/100g product)</t>
  </si>
  <si>
    <t>(in l/g AG)</t>
  </si>
  <si>
    <t>(in l/g AC)</t>
  </si>
  <si>
    <t>Organischer Inhaltsstoff ohne anaerobe Abbaubarkeit / AG</t>
  </si>
  <si>
    <t>(in mg/g AG)</t>
  </si>
  <si>
    <t>(in mg/g AC)</t>
  </si>
  <si>
    <t>=aNBO (org. Sub.)</t>
  </si>
  <si>
    <t>=anNBO (org. Sub.)</t>
  </si>
  <si>
    <t>Formulierung des „Rinse-off“-Kosmetikproduktes (Zusammensetzung aus Vorprodukten)</t>
  </si>
  <si>
    <t>„Rinse-off“-Kosmetikprodukte: DID-Nr aller Inhaltsstoffe bzw. Werte nach Teil B der DID-Liste</t>
  </si>
  <si>
    <t>Formulation of the rinse-off cosmetic products (composition of primary products)</t>
  </si>
  <si>
    <t xml:space="preserve">rinse-off cosmetic products: DID-no of all ingoing substances resp. values acc. Part B </t>
  </si>
  <si>
    <t>029</t>
  </si>
  <si>
    <t>031</t>
  </si>
  <si>
    <t>032</t>
  </si>
  <si>
    <t>070</t>
  </si>
  <si>
    <t>Sekundärverpackungsteil (i)
(bitte Teile angeben)</t>
  </si>
  <si>
    <t>Produkt mit Sekundärverpackung</t>
  </si>
  <si>
    <t>Produkt mit Nachfüllpackungen</t>
  </si>
  <si>
    <t>Weight of the product (in the primary packaging) in gram (D):</t>
  </si>
  <si>
    <t>F = V x R / Vnachf. (aufgerundet auf nächste ganze Zahl)</t>
  </si>
  <si>
    <t>PIR =</t>
  </si>
  <si>
    <t>Originalpackung</t>
  </si>
  <si>
    <t>Nachfüllpackung</t>
  </si>
  <si>
    <t>Weight of the product (in the primary packaging) in gram (Drefill):</t>
  </si>
  <si>
    <t>Gewicht des Produkts 
(in der Primärverpackung) in Gramm (D):</t>
  </si>
  <si>
    <t>Gewicht des Produkts 
(in der Primärverpackung) in Gramm (Dnachf.):</t>
  </si>
  <si>
    <t>Anzahl Originalpackungen in Sekundärverpackung</t>
  </si>
  <si>
    <t>Gewicht des Primär-verpackungsteils (Wi) in g</t>
  </si>
  <si>
    <t>Gewicht des Sekundär-verpackungsteils (Wi) in g</t>
  </si>
  <si>
    <t>Product with refill offered</t>
  </si>
  <si>
    <t>F = V x R / Vrefill (rounded up to the next whole number)</t>
  </si>
  <si>
    <t>parent pack</t>
  </si>
  <si>
    <t>refill pack</t>
  </si>
  <si>
    <t>Volumen des Produkts 
(in der Primärverpackung) in ml (V):</t>
  </si>
  <si>
    <t>Volumen des Produkts 
(in der Primärverpackung) in ml (Vnachf.):</t>
  </si>
  <si>
    <t>Product with secondary packaging</t>
  </si>
  <si>
    <t>Amount of parent packs in secondary packaging</t>
  </si>
  <si>
    <t>weight of this primary 
packaging part (Wi) in g</t>
  </si>
  <si>
    <t>weight of this secondary  
packaging part (Wi) in g</t>
  </si>
  <si>
    <t>davon nicht erneuerbar/
wiederverwertet (Ni)* in g</t>
  </si>
  <si>
    <t>Volume of the product 
(in the primary packaging) in ml (Vrefill):</t>
  </si>
  <si>
    <t>Volume of the product
(in the primary packaging) in ml (V):</t>
  </si>
  <si>
    <t>part of the primary 
packaging (i) 
(please name the part)</t>
  </si>
  <si>
    <t>part of the secondary 
packaging (i)
(please name the part)</t>
  </si>
  <si>
    <t>proportional weight of 
the grouping packaging</t>
  </si>
  <si>
    <t>Proportionales Gewicht 
der Umverpackung</t>
  </si>
  <si>
    <t>(please select or fill-in)</t>
  </si>
  <si>
    <t>Shampoo, shower preparations and liquid soaps</t>
  </si>
  <si>
    <t>Solid soaps</t>
  </si>
  <si>
    <t>Hair conditioners</t>
  </si>
  <si>
    <t>Shaving foams, shaving gels, shaving creams</t>
  </si>
  <si>
    <t>Shaving solid soaps</t>
  </si>
  <si>
    <t>propellants</t>
  </si>
  <si>
    <t>Rubbing/abrasive agents</t>
  </si>
  <si>
    <t>=aNBO (org. subst.)</t>
  </si>
  <si>
    <t>=anNBO (org. subst.)</t>
  </si>
  <si>
    <t>Falls H/EUH-Hinweis mit möglichen Beschränkungen erkannt wird, wechselt Schrift auf "rot"</t>
  </si>
  <si>
    <t>In case H/EUH-statement with possible restrictions are detected, font changed to red</t>
  </si>
  <si>
    <t>Organic substance not readily biodegradable / AC</t>
  </si>
  <si>
    <t>Organischer Inhaltsstoff ohne leichte aerobe Abbaubarkeit / AG</t>
  </si>
  <si>
    <t>Organic substance anaerobically non-biodegradable  / AC</t>
  </si>
  <si>
    <t>Tensid ohne leichte aerobe Abbaubarkeit</t>
  </si>
  <si>
    <t xml:space="preserve">Surfactant not readily biodegradable </t>
  </si>
  <si>
    <t xml:space="preserve">Surfactant anaerobically non-biodegradable </t>
  </si>
  <si>
    <t>2) rubbing/abrasive agents = N</t>
  </si>
  <si>
    <t>Formulation of the rinse-off cosmetic products (ingoing substances)</t>
  </si>
  <si>
    <t>Formulierung des „Rinse-off“-Kosmetikproduktes (Inhaltsstoffe)</t>
  </si>
  <si>
    <t>The number of time that the parent pack can be refilled (R). 
Provide values or use default values of R=5 for plastics and R=2 for cardborad.</t>
  </si>
  <si>
    <t>Wie oft kann die Originalpackung nachgefüllt werden? (R)
Nachweisen oder Standardwerte R = 2 für Pappe und  R = 5 für Kunststoff verwenden.</t>
  </si>
  <si>
    <t>Spezifikation</t>
  </si>
  <si>
    <t xml:space="preserve">Nachweis </t>
  </si>
  <si>
    <t>Produktionszeitraum
von</t>
  </si>
  <si>
    <t>bis</t>
  </si>
  <si>
    <t>Bezeichnung lt. IUPAC</t>
  </si>
  <si>
    <t>Name (IUPAC)</t>
  </si>
  <si>
    <t>(bitte auswählen)</t>
  </si>
  <si>
    <t>(please select)</t>
  </si>
  <si>
    <t>Nachweis</t>
  </si>
  <si>
    <t>Produktionsmenge 
(der beantragten Rezeptur) in  t</t>
  </si>
  <si>
    <t>Specification</t>
  </si>
  <si>
    <t>Production volume 
(requested formulation) in  t</t>
  </si>
  <si>
    <t>production period
from</t>
  </si>
  <si>
    <t>to</t>
  </si>
  <si>
    <t>Verification</t>
  </si>
  <si>
    <t>Sonstige</t>
  </si>
  <si>
    <t>Other</t>
  </si>
  <si>
    <t>6. All other sheets are for internal use only.</t>
  </si>
  <si>
    <t xml:space="preserve">6. alle weiteren Blätter dienen internen Zwecken. </t>
  </si>
  <si>
    <t>3) Anzugeben sind alle Inhaltsstoffe. Bei Duftstoffen kann die Eingabe der einzelnen Inhaltsstoffe entfallen, sofern alle Inhaltsstoffe im SDS aufgeführt werden.</t>
  </si>
  <si>
    <t xml:space="preserve">3) Fill-in all ingoing substances. The ingoing substances of fragrances do not need to be listed indivually if they are listed in the SDS. </t>
  </si>
  <si>
    <t>2. Fill-in (or choose) the red coloured fields. Blue coloured fields can be filled-in if necesssary.</t>
  </si>
  <si>
    <r>
      <t xml:space="preserve">3. </t>
    </r>
    <r>
      <rPr>
        <b/>
        <sz val="10"/>
        <rFont val="Arial"/>
        <family val="2"/>
      </rPr>
      <t>Sheet "Ingoing substances_DID"</t>
    </r>
    <r>
      <rPr>
        <sz val="10"/>
        <rFont val="Arial"/>
        <family val="2"/>
      </rPr>
      <t xml:space="preserve"> - The substances listed in the sheet "Ingoing substances" will be automatically shown in this sheet. For each substance or fragrance mixture indicate its DID-no. (The DID-List Part A is included in this file). If a substance is not included in the DID-List choose "not included" and calculate its Degradation Factor (DF) and Chronic Toxicity Factor (TF) using the guidelines in Part B of the DID-list. Separately attach to the application these calculations and the associated documentation. In the respective comumns, select </t>
    </r>
    <r>
      <rPr>
        <b/>
        <sz val="10"/>
        <rFont val="Arial"/>
        <family val="2"/>
      </rPr>
      <t>"Y" if the substance is an organic substance. Rubbing/abrasive agents are always "N".</t>
    </r>
  </si>
  <si>
    <t>Konz</t>
  </si>
  <si>
    <t>VP</t>
  </si>
  <si>
    <t>active content</t>
  </si>
  <si>
    <t xml:space="preserve">Aktivgehalt </t>
  </si>
  <si>
    <t>im Vorprodukt (in %)</t>
  </si>
  <si>
    <t>in the pre-product (in %)</t>
  </si>
  <si>
    <t>Primärverpackung und Produkt (g) (=m1)</t>
  </si>
  <si>
    <t>Primärverpackung und Restprodukt bei normaler Verwendung (g) (=m2)</t>
  </si>
  <si>
    <t>Primärverpackung, leer und gesäubert (g) (=m3)</t>
  </si>
  <si>
    <t>R = ((m2 – m3)/(m1 – m3)) × 100 ( %)</t>
  </si>
  <si>
    <t>Primary packaging and product (g) (=m1)</t>
  </si>
  <si>
    <t>Primary packaging and product residue in normal conditions of use (g) (=m2)</t>
  </si>
  <si>
    <t>Primary packaging emptied and cleaned (g) (=m3)</t>
  </si>
  <si>
    <t>Etikett</t>
  </si>
  <si>
    <t>Manschette</t>
  </si>
  <si>
    <t>Verschluss</t>
  </si>
  <si>
    <t>Klebstoff</t>
  </si>
  <si>
    <t>PETG -Polyethylenterephthalat, glykol-modifiziert</t>
  </si>
  <si>
    <t>Glas</t>
  </si>
  <si>
    <t>Metal</t>
  </si>
  <si>
    <t>Polyamid</t>
  </si>
  <si>
    <t>funktionelle Polyolefine</t>
  </si>
  <si>
    <t>Metall- und Lichtschutzbeschichtung</t>
  </si>
  <si>
    <t>nicht vorhanden</t>
  </si>
  <si>
    <t>Flasche</t>
  </si>
  <si>
    <t>Silikon, D ≤ 1 g/cm3</t>
  </si>
  <si>
    <t>Silikon, D &gt; 1 g/cm3</t>
  </si>
  <si>
    <t>Beschichtung</t>
  </si>
  <si>
    <t>PETG, D &gt;1 g/cm3</t>
  </si>
  <si>
    <r>
      <t xml:space="preserve">PETG, D </t>
    </r>
    <r>
      <rPr>
        <sz val="10"/>
        <rFont val="Calibri"/>
        <family val="2"/>
      </rPr>
      <t xml:space="preserve">≤ </t>
    </r>
    <r>
      <rPr>
        <sz val="10"/>
        <rFont val="Arial"/>
        <family val="2"/>
      </rPr>
      <t>1 g/cm3</t>
    </r>
  </si>
  <si>
    <t>PETG, D &gt;1 g/cm4</t>
  </si>
  <si>
    <r>
      <t xml:space="preserve">PETG, D </t>
    </r>
    <r>
      <rPr>
        <sz val="10"/>
        <rFont val="Calibri"/>
        <family val="2"/>
      </rPr>
      <t xml:space="preserve">≤ </t>
    </r>
    <r>
      <rPr>
        <sz val="10"/>
        <rFont val="Arial"/>
        <family val="2"/>
      </rPr>
      <t>1 g/cm4</t>
    </r>
    <r>
      <rPr>
        <sz val="11"/>
        <color theme="1"/>
        <rFont val="Calibri"/>
        <family val="2"/>
        <scheme val="minor"/>
      </rPr>
      <t/>
    </r>
  </si>
  <si>
    <t>Material Behälter/Flasche</t>
  </si>
  <si>
    <t>Material Etikett</t>
  </si>
  <si>
    <t>Material Manschette</t>
  </si>
  <si>
    <t>Material Verschluss</t>
  </si>
  <si>
    <t>Verpackungsbestandteil
(Ausgenommen: Pumpen und Sprühdosen)</t>
  </si>
  <si>
    <t>Part of the packaging
(excempted: Pumps and aerosol containers)</t>
  </si>
  <si>
    <t>Material Container/Bottle</t>
  </si>
  <si>
    <t>Material Label</t>
  </si>
  <si>
    <t>Material Sleeve</t>
  </si>
  <si>
    <t>Material Closure</t>
  </si>
  <si>
    <t>Material Barrierebeschichtung</t>
  </si>
  <si>
    <t>Material Barriere Coating</t>
  </si>
  <si>
    <t>Adhesive</t>
  </si>
  <si>
    <t>PETG Polyethylene terephthalate glycol-modified</t>
  </si>
  <si>
    <t>EVA - Ethylenvinylacetat</t>
  </si>
  <si>
    <t>EVOH - Ethylenvinylalkohol</t>
  </si>
  <si>
    <t>HDPE - High-density polyethylen</t>
  </si>
  <si>
    <t>PET - Polyethylenterephthalat</t>
  </si>
  <si>
    <t>PP - Polypropylen</t>
  </si>
  <si>
    <t>PS - Polystyrol</t>
  </si>
  <si>
    <t>PVC - Polyvinylchlorid</t>
  </si>
  <si>
    <t>EVA - Ethylene Vinyl Acetate</t>
  </si>
  <si>
    <t>EVOH - Ethylene vinyl alcohol</t>
  </si>
  <si>
    <t>HDPE - High-density polyethylene</t>
  </si>
  <si>
    <t>PET - Polyethylenterephthalate</t>
  </si>
  <si>
    <t>PP - Polypropylene</t>
  </si>
  <si>
    <t>PS - Polystyrene</t>
  </si>
  <si>
    <t>PVC - Polyvinylchloride</t>
  </si>
  <si>
    <t>Glass</t>
  </si>
  <si>
    <t>Silicone, D &gt; 1 g/cm4</t>
  </si>
  <si>
    <t>Silicone, D ≤ 1 g/cm4</t>
  </si>
  <si>
    <t>Polyamide</t>
  </si>
  <si>
    <t>functional polyolefins</t>
  </si>
  <si>
    <t>metallised and light blocking barriers</t>
  </si>
  <si>
    <t>nonexistent</t>
  </si>
  <si>
    <t>thereof not renewable/
recyceled (Ni)* in g</t>
  </si>
  <si>
    <t xml:space="preserve">Instructions how to use this EXCEL FILE
</t>
  </si>
  <si>
    <t>x</t>
  </si>
  <si>
    <t>Nicht-Tensid aus Palm/Palmkernöl</t>
  </si>
  <si>
    <t>Enthält Palm/Palmkernöl</t>
  </si>
  <si>
    <t>Contains palm/palm/palm kernel oil</t>
  </si>
  <si>
    <t>non-surfactant from palm/palm kernel oil</t>
  </si>
  <si>
    <t xml:space="preserve">Surfactant not from palm/palm kernel oil </t>
  </si>
  <si>
    <t>Surfactant from palm/palm kernel oil</t>
  </si>
  <si>
    <t>Amount 
of palm/palm kernel oil
(in  t) (Book&amp;Claim)</t>
  </si>
  <si>
    <t>Menge 
an Palm/Palmkernöl
(in  t) (Book&amp;Claim)</t>
  </si>
  <si>
    <t>Inhaltsstoff 3)</t>
  </si>
  <si>
    <t>3) angezeigt werden nur Inhaltsstoffe, die Palm/Palmkernöl enthalten</t>
  </si>
  <si>
    <t>3) Only ingoing substances containing palm/palmkernel oil are visible</t>
  </si>
  <si>
    <t>Palm/Palmkernöl-Anteil (in %)</t>
  </si>
  <si>
    <t>Proportion palm/pamkernel oil (in %)</t>
  </si>
  <si>
    <t>Lieferscheine/Rechnungen (segregiert oder MB)</t>
  </si>
  <si>
    <t>Delivery notes/Invoices (segregated or MB)</t>
  </si>
  <si>
    <t>(=Declaration Manufacturer of the product)</t>
  </si>
  <si>
    <t>(=Erklärung Hersteller des Produkts)</t>
  </si>
  <si>
    <t>Zeichenanwender / Produktname:</t>
  </si>
  <si>
    <t>Vertragsnummer:</t>
  </si>
  <si>
    <t>Contract number:</t>
  </si>
  <si>
    <t>Distributor / Product name:</t>
  </si>
  <si>
    <t>Zeichennehmer:</t>
  </si>
  <si>
    <t>am Gesamt-Tensid-System</t>
  </si>
  <si>
    <t>(in the total carbon in the surfactant system)</t>
  </si>
  <si>
    <t>regenerativer Kohlenstoffanteil (in %)</t>
  </si>
  <si>
    <t>regenerative carbon content of the total carbon (in %)</t>
  </si>
  <si>
    <t>Minimaler Wert</t>
  </si>
  <si>
    <t>minimum value</t>
  </si>
  <si>
    <t>oder am Rohstoff
(in  t) (segregiert/Mass-Balance)</t>
  </si>
  <si>
    <t>or of raw material
(in  t) (segregated/Mass-Balance)</t>
  </si>
  <si>
    <t>im Vorprodukt enthalten</t>
  </si>
  <si>
    <t>contained in primary product</t>
  </si>
  <si>
    <t>(please choose)</t>
  </si>
  <si>
    <t>Tensid ohne anaerobe Abbaubarkeit</t>
  </si>
  <si>
    <t>„Rinse-off“-Kosmetikprodukte: Berechnung zu Kriterium 3.3</t>
  </si>
  <si>
    <t>rinse-off cosmetic products: Calculation for criteria 3.3</t>
  </si>
  <si>
    <t>„Rinse-off“-Kosmetikprodukte: Berechnung zu Kriterium 3.2</t>
  </si>
  <si>
    <t>rinse-off cosmetic products: Calculation for criteria 3.2</t>
  </si>
  <si>
    <t>3) angezeigt werden nur Tenside</t>
  </si>
  <si>
    <t>3) Only surfactants are visible</t>
  </si>
  <si>
    <t>Version</t>
  </si>
  <si>
    <t>Release</t>
  </si>
  <si>
    <t>Changes</t>
  </si>
  <si>
    <t>V1</t>
  </si>
  <si>
    <t>Rezeptureingang</t>
  </si>
  <si>
    <t xml:space="preserve">Bemerkungen: </t>
  </si>
  <si>
    <t xml:space="preserve">Kontrolle RAL </t>
  </si>
  <si>
    <t>ggf. zurück an Antragsteller</t>
  </si>
  <si>
    <t>ggf. Eingang geänderte Rezeptur</t>
  </si>
  <si>
    <t xml:space="preserve">ggf. Kontrolle RAL </t>
  </si>
  <si>
    <t>Weiterleitung UBA</t>
  </si>
  <si>
    <t>Zurück vom UBA</t>
  </si>
  <si>
    <t>3) Automatisch werden alle Inhaltstoffe übernommen.</t>
  </si>
  <si>
    <t>3) automatically all ingoing substances appear.</t>
  </si>
  <si>
    <r>
      <t>1. Wählen Sie im Blatt "Formulation Pre-Products" zunächst Ihre Sprache sowie allgemeine Angaben zum Produkt. Die Vertragsnummer wird vom RAL gGmbH eingetragen und ist vom Antragsteller später nur bei Rezept- oder Verpackungsänderungen anzugeben. Tragen Sie anschließend die Zusammensetzung aus den</t>
    </r>
    <r>
      <rPr>
        <b/>
        <sz val="10"/>
        <rFont val="Arial"/>
        <family val="2"/>
      </rPr>
      <t xml:space="preserve"> Vorprodukten </t>
    </r>
    <r>
      <rPr>
        <sz val="10"/>
        <rFont val="Arial"/>
        <family val="2"/>
      </rPr>
      <t>ein (mit Handelsnamen/Herstellern). Um Rezepturänderungen nachvollziehbar zu machen, bitte Datum und Versionsinfo eintragen. Sofern eine Erklärung des Lieferanten oder ein Sicherheitsdatenblatt dem Antrag beigefügt wird, bitte ein "Y" wählen. Zu jedem Produkt die Gefahrensätze/Gefahrenhinweise (H-Sätze) aufführen.</t>
    </r>
  </si>
  <si>
    <r>
      <t>2. Im Blatt "Ingoing substances" alle</t>
    </r>
    <r>
      <rPr>
        <b/>
        <sz val="10"/>
        <rFont val="Arial"/>
        <family val="2"/>
      </rPr>
      <t xml:space="preserve"> Substanzen</t>
    </r>
    <r>
      <rPr>
        <sz val="10"/>
        <rFont val="Arial"/>
        <family val="2"/>
      </rPr>
      <t xml:space="preserve"> eintragen die im beantragten Produkt vorliegen. Sofern im SDS der Duftstoffmischungen alle Einzelbestandteile aufgeführt sind, bitte keine Einzelstoffe eingeben. Bitte angeben, aus welchem Vorprodukt die Substanz stammt.  Zu jeder Substanz die Gefahrensätze/Gefahrenhinweise (H--Sätze) aufführen. Für Biozide und Farbstoffe den BCF </t>
    </r>
    <r>
      <rPr>
        <u/>
        <sz val="10"/>
        <rFont val="Arial"/>
        <family val="2"/>
      </rPr>
      <t>oder</t>
    </r>
    <r>
      <rPr>
        <sz val="10"/>
        <rFont val="Arial"/>
        <family val="2"/>
      </rPr>
      <t xml:space="preserve"> log Kow angeben bzw. ob für Lebensmittel zugelassen. Weiterhin ist der physikalische Zustand und ggf. die Form der Substanz zu ergänzen.</t>
    </r>
  </si>
  <si>
    <r>
      <t xml:space="preserve">3. Diese Substanzen werden automatisch in das Blatt "Ingoing substances_DID" übernommen. Dieses Blatt dient der Ermittlung/Zuordung der DID-Nummern bzw. der AW/TW-Werte und des Abbauverhaltens. Am Ende befindet sich das Blatt "DID-List", auf den sich die Eingaben der DID-Nummer beziehen. Sofern eine Substanz nicht in der Liste enthalten ist, "not included" auswählen (in der Auswahlliste ganz vorne). In diesem Fall entsprechend Teil B der DID-Liste die AW und TW-Werte bestimmen und das aerobe und anaerobe Abbauverhalten eingeben. </t>
    </r>
    <r>
      <rPr>
        <b/>
        <sz val="10"/>
        <rFont val="Arial"/>
        <family val="2"/>
      </rPr>
      <t xml:space="preserve">Die entsprechnden Berechnungen und Nachweise sind separat einzureichen. Sofern die Substanz ein organischer Stoff ist ein "Y" eintragen, für Reibekörper immer eine "N". </t>
    </r>
  </si>
  <si>
    <r>
      <t xml:space="preserve">1. </t>
    </r>
    <r>
      <rPr>
        <b/>
        <sz val="10"/>
        <rFont val="Arial"/>
        <family val="2"/>
      </rPr>
      <t>Sheet "Formulation Pre-Products"</t>
    </r>
    <r>
      <rPr>
        <sz val="10"/>
        <rFont val="Arial"/>
        <family val="2"/>
      </rPr>
      <t xml:space="preserve"> - Firstly choose your language and fill the general information about the product that will be automatically repeated on every sheet. Do not forget to fill-in the date and version of the sheet, in order be able to keep track in case of eventual future changes. Secondly fill-in the information regarding the pre-products contained in the product formulation specifying their tradename and manufacturer. If you are attaching to the application declarations of the manufacturer of the raw materials or SDS of these pre-products select "Y" in the respective column. Fill-in also the hazard statements of these pre-products.</t>
    </r>
  </si>
  <si>
    <r>
      <t xml:space="preserve">2. </t>
    </r>
    <r>
      <rPr>
        <b/>
        <sz val="10"/>
        <rFont val="Arial"/>
        <family val="2"/>
      </rPr>
      <t>Sheet "Ingoing substances"</t>
    </r>
    <r>
      <rPr>
        <sz val="10"/>
        <rFont val="Arial"/>
        <family val="2"/>
      </rPr>
      <t xml:space="preserve">- Fill-in the sheet with the information on all ingoing substances, meaning all substances in the product (intentionally added, by-products and impurities) regardless of their concentration. The individual substances of fragrances do not need to be listed if they are listed in the SDS.   </t>
    </r>
    <r>
      <rPr>
        <b/>
        <sz val="10"/>
        <rFont val="Arial"/>
        <family val="2"/>
      </rPr>
      <t xml:space="preserve">Please choose the pre-product </t>
    </r>
    <r>
      <rPr>
        <sz val="10"/>
        <rFont val="Arial"/>
        <family val="2"/>
      </rPr>
      <t xml:space="preserve">in which the substance is included.  Fill-in the hazard statements of the substances. Specify which is the form and the physical state(s) of the substance in the product. For biocides and colouring agents fill-in the BCF </t>
    </r>
    <r>
      <rPr>
        <u/>
        <sz val="10"/>
        <rFont val="Arial"/>
        <family val="2"/>
      </rPr>
      <t>or</t>
    </r>
    <r>
      <rPr>
        <sz val="10"/>
        <rFont val="Arial"/>
        <family val="2"/>
      </rPr>
      <t xml:space="preserve"> log Kow value or if they are approved for foodstuff. Add information about the form and physical state(s) it is present in the product.</t>
    </r>
  </si>
  <si>
    <t>Anlage 2 zur DE-UZ 203 (Ausgabe Januar 2020) V1</t>
  </si>
  <si>
    <t>annex 2 for DE-UZ 203 (Edition January 2020) V1</t>
  </si>
  <si>
    <t>06/2020</t>
  </si>
  <si>
    <t>Erstausgabe</t>
  </si>
  <si>
    <t>Detergents Ingredients Database, version 2016</t>
  </si>
  <si>
    <t xml:space="preserve">                                         </t>
  </si>
  <si>
    <t>C10 Alkyl sulphate</t>
  </si>
  <si>
    <t>C 12-14 Alkyl sulphate</t>
  </si>
  <si>
    <t>C 12-18 Alkyl sulphate</t>
  </si>
  <si>
    <t>C 16-18 Alkyl sulphate</t>
  </si>
  <si>
    <t>C 16-18 Alkyl ether sulphate, ≥1 - ≤ 4 EO</t>
  </si>
  <si>
    <t>Alkylamino sulfosuccinates (even numbered)</t>
  </si>
  <si>
    <t>Alkylamino[ethyl] sulfosuccinates (even numbered)</t>
  </si>
  <si>
    <t xml:space="preserve">Aspartic acid, N-(3-carboxy-1-oxo-sulfopropyl)-N-(C16-C18 (even numbered), C18 unsaturated alkyl) tetrasodium salts </t>
  </si>
  <si>
    <t>Soap C&gt;12-22 (Remark: fatty acids are listed in DID 2520)</t>
  </si>
  <si>
    <t>C12-18,   ≥2 - ≤10 EO Carboxymethylated, sodium salt or acid</t>
  </si>
  <si>
    <t>iso C13 Alkyl phosphate esters, 3 EO</t>
  </si>
  <si>
    <t>Non-ionic surfactants (****)</t>
  </si>
  <si>
    <t>2-propylheptyl alcohol, &gt;2.5 - ≤10 EO</t>
  </si>
  <si>
    <t>C10 Alcohol, ≥ 5 - ≤11 EO multibranched(Trimer-propen-oxo-alcohol)</t>
  </si>
  <si>
    <t>C12-14 Alcohol, ≥5 - ≤8 EO 1 t-BuO (endcapped)</t>
  </si>
  <si>
    <r>
      <t xml:space="preserve">iso-C13 Alcohol, ≤ </t>
    </r>
    <r>
      <rPr>
        <sz val="8.1"/>
        <color theme="1"/>
        <rFont val="Arial"/>
        <family val="2"/>
      </rPr>
      <t>2,5 EO</t>
    </r>
  </si>
  <si>
    <r>
      <t>iso-C13 Alcohol, &gt;2,5 - ≤6</t>
    </r>
    <r>
      <rPr>
        <sz val="8.1"/>
        <color theme="1"/>
        <rFont val="Arial"/>
        <family val="2"/>
      </rPr>
      <t xml:space="preserve"> EO</t>
    </r>
  </si>
  <si>
    <r>
      <t>iso-C13 Alcohol, ≥7 - &lt;20</t>
    </r>
    <r>
      <rPr>
        <sz val="8.1"/>
        <color theme="1"/>
        <rFont val="Arial"/>
        <family val="2"/>
      </rPr>
      <t xml:space="preserve"> EO</t>
    </r>
  </si>
  <si>
    <t>C10-16 Alcohol, 6 and 7 EO, ≤3 PO</t>
  </si>
  <si>
    <t>C4-10 Alkyl polyglucoside</t>
  </si>
  <si>
    <t>C 12-14 Alkyl polyglycoside</t>
  </si>
  <si>
    <t>C 16-18 Alkyl polyglycoside</t>
  </si>
  <si>
    <t>Amines, coco, ≥10 - ≤15 EO</t>
  </si>
  <si>
    <t>Amines, tallow, ≥5 - ≤11 EO</t>
  </si>
  <si>
    <t xml:space="preserve">Amines, C18 saturated and unsaturated, ≤2,5 EO </t>
  </si>
  <si>
    <t xml:space="preserve">Amines, C18 saturated and unsaturated, ≥5 - ≤15 EO </t>
  </si>
  <si>
    <t>Amines, C18 saturated and unsaturated, ≥20 - ≤25 EO</t>
  </si>
  <si>
    <t>C12-14 Fatty acid methyl ester (MEE), 1-30 EO</t>
  </si>
  <si>
    <r>
      <t>C8-11 Alcohol, predominately linear, ≤</t>
    </r>
    <r>
      <rPr>
        <sz val="8.1"/>
        <color rgb="FF00B050"/>
        <rFont val="Arial"/>
        <family val="2"/>
      </rPr>
      <t>2,5 EO</t>
    </r>
  </si>
  <si>
    <r>
      <t>C8-11 Alcohol, predominately linear, &gt;2,5 - ≤10</t>
    </r>
    <r>
      <rPr>
        <sz val="8.1"/>
        <color rgb="FF00B050"/>
        <rFont val="Arial"/>
        <family val="2"/>
      </rPr>
      <t xml:space="preserve"> EO</t>
    </r>
  </si>
  <si>
    <r>
      <t>C8-11 Alcohol, predominately linear, &gt;10</t>
    </r>
    <r>
      <rPr>
        <sz val="8.1"/>
        <color rgb="FF00B050"/>
        <rFont val="Arial"/>
        <family val="2"/>
      </rPr>
      <t xml:space="preserve"> EO</t>
    </r>
  </si>
  <si>
    <r>
      <t>C9-11 Alcohol, branched, ≤</t>
    </r>
    <r>
      <rPr>
        <sz val="8.1"/>
        <color rgb="FF00B050"/>
        <rFont val="Arial"/>
        <family val="2"/>
      </rPr>
      <t>2,5 EO</t>
    </r>
  </si>
  <si>
    <t>C 9-11 Alcohol, branched, &gt;2.5 - ≤10 EO</t>
  </si>
  <si>
    <t>C 9-11 Alcohol, branched, &gt;10 EO</t>
  </si>
  <si>
    <t>C12-16 Alcohol, predominately linear, ≤2,5 EO</t>
  </si>
  <si>
    <t>C12-16 Alcohol, predominately linear, &gt;2,5 - ≤5 EO</t>
  </si>
  <si>
    <t>C12-16 Alcohol, predominately linear, &gt;5 - ≤10 EO</t>
  </si>
  <si>
    <t>C14-15 Alcohol, predominately linear, ≤ 2,5 EO</t>
  </si>
  <si>
    <r>
      <t>C14-15 Alcohol, predominately linear, &gt;2,5 - ≤10</t>
    </r>
    <r>
      <rPr>
        <sz val="8.1"/>
        <color rgb="FF00B050"/>
        <rFont val="Arial"/>
        <family val="2"/>
      </rPr>
      <t xml:space="preserve"> EO</t>
    </r>
  </si>
  <si>
    <t>C12-16 Alcohol, predominately linear &gt;10 - &lt;20 EO</t>
  </si>
  <si>
    <t>C12-16 Alcohol, predominately linear, &gt;20 - &lt;30 EO</t>
  </si>
  <si>
    <t>C12-16 Alcohol, predominately linear, ≥30 EO</t>
  </si>
  <si>
    <t>C12-18 Alcohol, predominately linear, ≤2,5 EO</t>
  </si>
  <si>
    <t>C12-18 Alcohol, predominately linear, &gt;2,5 - ≤5 EO</t>
  </si>
  <si>
    <t>C12-18 Alcohol, predominately linear, &gt;5 - ≤10 EO</t>
  </si>
  <si>
    <t>C12-18 Alcohol, predominately linear, &gt; 10 EO</t>
  </si>
  <si>
    <t>C16-18 Alcohol, predominately linear, ≤2,5 EO</t>
  </si>
  <si>
    <t>C16-18 Alcohol, predominately linear, &gt;2,5 - ≤8 EO</t>
  </si>
  <si>
    <t>C16-18 Alcohol, predominately linear, &gt;9 - ≤19 EO</t>
  </si>
  <si>
    <t>C16-18 Alcohol, predominately linear, ≥20 - ≤30 EO</t>
  </si>
  <si>
    <t>C16-18 Alcohol, predominately linear, &gt;30 EO</t>
  </si>
  <si>
    <t>Amines, tallow, ≥12 - ≤19 EO</t>
  </si>
  <si>
    <t>Preservatives (****)</t>
  </si>
  <si>
    <t>2-bromo-2-nitropropane-1,3-diol (Remark: Formaldehyde donor)</t>
  </si>
  <si>
    <t>Other ingredients (****)</t>
  </si>
  <si>
    <t xml:space="preserve">Paraffin (CAS 8002-74-2)                  </t>
  </si>
  <si>
    <t xml:space="preserve">Glycerol, sorbitol and xylitol                  </t>
  </si>
  <si>
    <t xml:space="preserve">Zeolite                   (Insoluble Inorganic)                       </t>
  </si>
  <si>
    <t xml:space="preserve">Fatty acids, C≥14-C≤22 (even numbered) (Remark: soap is listed in DID 2025)    </t>
  </si>
  <si>
    <t>Fatty acid, C≥6-C≤12 methyl ester</t>
  </si>
  <si>
    <t>Cetyl Alcohol and Cetearyl Alcohol</t>
  </si>
  <si>
    <t xml:space="preserve">Calcium- and sodium chloride </t>
  </si>
  <si>
    <t>Silicon dioxide, quartz          (Insoluble inorganic)</t>
  </si>
  <si>
    <t>Xylene sulphonate</t>
  </si>
  <si>
    <t>Proteins except enzymes</t>
  </si>
  <si>
    <r>
      <t xml:space="preserve">Iminodisuccinat </t>
    </r>
    <r>
      <rPr>
        <b/>
        <sz val="9"/>
        <color rgb="FFFF0000"/>
        <rFont val="Geneva"/>
      </rPr>
      <t/>
    </r>
  </si>
  <si>
    <t>Methanesulphonic acid</t>
  </si>
  <si>
    <t>Aloe vera</t>
  </si>
  <si>
    <t>Panthenol</t>
  </si>
  <si>
    <t>Caprylyl glycol</t>
  </si>
  <si>
    <t>Glycerides, C14-18 and C16-18-unsatd. mono-, di- and tri-</t>
  </si>
  <si>
    <t>Linear polydimethylsiloxanes</t>
  </si>
  <si>
    <t>(****)</t>
  </si>
  <si>
    <t xml:space="preserve">If you have used previous versions of the DID-list (2007 or 2014), please note that some DID-list numbers no longer match in the 2016-version. </t>
  </si>
  <si>
    <t>Some substances have been removed and others have got a new substance description and therefore assigned a new DID-number.</t>
  </si>
  <si>
    <t>abrasives</t>
  </si>
  <si>
    <t>7. Shorten the sheets. Use the filter in columns B and remove the cross for "empty".</t>
  </si>
  <si>
    <t xml:space="preserve">7. Zum Kürzen der einzelnen Blätter um leere Zeilen: Hierzu jeweils in der Spalte B im Filter das Kreuzchen in (Leere) entfernen. </t>
  </si>
  <si>
    <t>RSPO Audit</t>
  </si>
  <si>
    <t>„Rinse-off“-Kosmetikprodukte: Berechnung zu den Kriterien 3.4.1&amp;3.4.3&amp;3.5</t>
  </si>
  <si>
    <t>rinse-off cosmetic products: Calculation to criteria 3.4.1&amp;3.4.3&amp;3.5</t>
  </si>
  <si>
    <t>„Rinse-off“-Kosmetikprodukte: Berechnung zu Kriterium 3.11</t>
  </si>
  <si>
    <t>rinse-off cosmetic products: Calculation to criteria 3.11</t>
  </si>
  <si>
    <t>„Rinse-off“-Kosmetikprodukte: Berechnung Kriterium 3.11 c)</t>
  </si>
  <si>
    <t>rinse-off cosmetic products: Calculation criteria 3.11 c)</t>
  </si>
  <si>
    <t>1): Sofern eine DID-Nummer eingegeben wird, werden die Spalten L und M (AW/TW) sowie N und O (Abbaubarkeiten) automatisch gefüllt. Sofern die Substanz nicht in der DID-Liste enthalten ist, "not included" auswählen, die AW/TW-Werte bzw. die Abbaubarkeiten bestimmen und in den Spalten H bis K eingeben. Für Reibekörper "abrasives" auswählen.</t>
  </si>
  <si>
    <t>1): If a DID-no will be selected the columns L and M (DF/TF) as well as N and O (biodegrability) filled automatically. If the substance is not in the DID-Liste select "not included" and fill-in the values for DF/TF and the biodegrability in the columns H to K.  For abrasives select "abrasives".</t>
  </si>
  <si>
    <t>Wenn H-Satz beschränkt: 
Ausnahme weil:</t>
  </si>
  <si>
    <t>If H-phrase restricted:
exemption because</t>
  </si>
  <si>
    <t>Ausnahme anNBO</t>
  </si>
  <si>
    <t>no</t>
  </si>
  <si>
    <t>aNBO=R/no bioacc.</t>
  </si>
  <si>
    <t>test on anNBO</t>
  </si>
  <si>
    <t>Ausnahme für anNBO (bitte auswählen)</t>
  </si>
  <si>
    <t>exemption for anNBO (please select)</t>
  </si>
  <si>
    <r>
      <t xml:space="preserve">4. Das Blatt </t>
    </r>
    <r>
      <rPr>
        <b/>
        <sz val="10"/>
        <rFont val="Arial"/>
        <family val="2"/>
      </rPr>
      <t xml:space="preserve">"Results-3.4.1&amp;3.4.3&amp;3.5" </t>
    </r>
    <r>
      <rPr>
        <sz val="10"/>
        <rFont val="Arial"/>
        <family val="2"/>
      </rPr>
      <t>bewertet die KVV sowie die biologische Abbaubarkeit der Tenside und der organischen Inhaltsstoffe.</t>
    </r>
  </si>
  <si>
    <r>
      <t xml:space="preserve">4. </t>
    </r>
    <r>
      <rPr>
        <b/>
        <sz val="10"/>
        <rFont val="Arial"/>
        <family val="2"/>
      </rPr>
      <t xml:space="preserve">Sheet  "Results-3.4.1&amp;3.4.3&amp;3.5" </t>
    </r>
    <r>
      <rPr>
        <sz val="10"/>
        <rFont val="Arial"/>
        <family val="2"/>
      </rPr>
      <t xml:space="preserve">- calculates and evaluates the CDV and the biodegradability of surfactants and organic substances. </t>
    </r>
  </si>
  <si>
    <r>
      <t xml:space="preserve">Use </t>
    </r>
    <r>
      <rPr>
        <b/>
        <u/>
        <sz val="12"/>
        <rFont val="Arial"/>
        <family val="2"/>
      </rPr>
      <t>one</t>
    </r>
    <r>
      <rPr>
        <b/>
        <sz val="12"/>
        <rFont val="Arial"/>
        <family val="2"/>
      </rPr>
      <t xml:space="preserve"> Excel file per </t>
    </r>
    <r>
      <rPr>
        <b/>
        <u/>
        <sz val="12"/>
        <rFont val="Arial"/>
        <family val="2"/>
      </rPr>
      <t>each</t>
    </r>
    <r>
      <rPr>
        <b/>
        <sz val="12"/>
        <rFont val="Arial"/>
        <family val="2"/>
      </rPr>
      <t xml:space="preserve"> formulation. If the formulation is offered in several different packagings, copy the sheet  "Packaging-3.11" and fill it for each packaging in the same file.</t>
    </r>
  </si>
  <si>
    <r>
      <t xml:space="preserve">Für jede Formulierung ist </t>
    </r>
    <r>
      <rPr>
        <b/>
        <u/>
        <sz val="12"/>
        <rFont val="Arial"/>
        <family val="2"/>
      </rPr>
      <t>eine</t>
    </r>
    <r>
      <rPr>
        <b/>
        <sz val="12"/>
        <rFont val="Arial"/>
        <family val="2"/>
      </rPr>
      <t xml:space="preserve"> Excel-Datei zu verwenden.Sofern mehrere Packungsformen angeboten werden, das Blatt "Packaging-3.11" kopieren. </t>
    </r>
  </si>
  <si>
    <r>
      <t>5. Die Blätter</t>
    </r>
    <r>
      <rPr>
        <b/>
        <sz val="10"/>
        <rFont val="Arial"/>
        <family val="2"/>
      </rPr>
      <t xml:space="preserve"> "Results-3.2"</t>
    </r>
    <r>
      <rPr>
        <sz val="10"/>
        <rFont val="Arial"/>
        <family val="2"/>
      </rPr>
      <t xml:space="preserve"> und </t>
    </r>
    <r>
      <rPr>
        <b/>
        <sz val="10"/>
        <rFont val="Arial"/>
        <family val="2"/>
      </rPr>
      <t>"Results-3.3"</t>
    </r>
    <r>
      <rPr>
        <sz val="10"/>
        <rFont val="Arial"/>
        <family val="2"/>
      </rPr>
      <t xml:space="preserve"> bewerten die geforderte Nachhaltigkeit. Falls im Blatt "Ingoing substances" Tenside oder Nicht-Tenside aus Palm-/Palmkernöl ausgewählt wurden, muss hier der geforderte Nachweis ausgewählt werden. Zusamen mit der produzierten Menge im angegebenen Zeitraum berechnet sich die  nachzuweisende Liefermenge Vorprodukt. Weiterhin wird der regenerative Kohlenstoffanteil am Gesamttensid-System kalkuliert.</t>
    </r>
  </si>
  <si>
    <r>
      <t xml:space="preserve">5. </t>
    </r>
    <r>
      <rPr>
        <b/>
        <sz val="10"/>
        <rFont val="Arial"/>
        <family val="2"/>
      </rPr>
      <t xml:space="preserve">Sheets "Results-3.2" und "Results-3.3" </t>
    </r>
    <r>
      <rPr>
        <sz val="10"/>
        <rFont val="Arial"/>
        <family val="2"/>
      </rPr>
      <t>evalutates the sustainability of the substances. If in the sheet "Ingoing substances" surfactants or non-surfactants from palm/palmkernel oil are used (function) choose the verification. Together with the production volume in the mentioned period  of surfactant (proofs of purchase) is calculated. Further the regenerative carbon of the total surfactant system is calculated.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</si>
</sst>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0.000"/>
    <numFmt numFmtId="165" formatCode="0.0"/>
    <numFmt numFmtId="166" formatCode="0.00000"/>
    <numFmt numFmtId="167" formatCode="0.0#####"/>
    <numFmt numFmtId="168" formatCode="0.0######"/>
    <numFmt numFmtId="169" formatCode="0.0########"/>
  </numFmts>
  <fonts count="5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name val="Arial"/>
      <family val="2"/>
    </font>
    <font>
      <b/>
      <i/>
      <u/>
      <sz val="11"/>
      <name val="Arial"/>
      <family val="2"/>
    </font>
    <font>
      <sz val="10"/>
      <name val="Arial"/>
      <family val="2"/>
    </font>
    <font>
      <b/>
      <u/>
      <sz val="12"/>
      <name val="Arial"/>
      <family val="2"/>
    </font>
    <font>
      <b/>
      <sz val="8"/>
      <name val="Arial"/>
      <family val="2"/>
    </font>
    <font>
      <b/>
      <sz val="11"/>
      <name val="Arial"/>
      <family val="2"/>
    </font>
    <font>
      <sz val="8"/>
      <name val="Arial"/>
      <family val="2"/>
    </font>
    <font>
      <sz val="12"/>
      <name val="Arial"/>
      <family val="2"/>
    </font>
    <font>
      <sz val="9"/>
      <name val="Geneva"/>
    </font>
    <font>
      <b/>
      <sz val="10"/>
      <color indexed="10"/>
      <name val="Arial"/>
      <family val="2"/>
    </font>
    <font>
      <b/>
      <sz val="12"/>
      <name val="Arial"/>
      <family val="2"/>
    </font>
    <font>
      <b/>
      <sz val="9"/>
      <name val="Geneva"/>
    </font>
    <font>
      <i/>
      <sz val="10"/>
      <name val="Arial"/>
      <family val="2"/>
    </font>
    <font>
      <i/>
      <vertAlign val="superscript"/>
      <sz val="10"/>
      <name val="Arial"/>
      <family val="2"/>
    </font>
    <font>
      <sz val="9"/>
      <name val="Arial"/>
      <family val="2"/>
    </font>
    <font>
      <b/>
      <sz val="10"/>
      <color rgb="FFFF0000"/>
      <name val="Arial"/>
      <family val="2"/>
    </font>
    <font>
      <u/>
      <sz val="9"/>
      <color indexed="12"/>
      <name val="Geneva"/>
    </font>
    <font>
      <sz val="10"/>
      <color rgb="FFFF0000"/>
      <name val="Arial"/>
      <family val="2"/>
    </font>
    <font>
      <b/>
      <u/>
      <sz val="12"/>
      <color rgb="FFFF0000"/>
      <name val="Arial"/>
      <family val="2"/>
    </font>
    <font>
      <sz val="8"/>
      <color rgb="FFFF0000"/>
      <name val="Arial"/>
      <family val="2"/>
    </font>
    <font>
      <b/>
      <u/>
      <sz val="11"/>
      <name val="Arial"/>
      <family val="2"/>
    </font>
    <font>
      <b/>
      <sz val="9"/>
      <name val="Arial"/>
      <family val="2"/>
    </font>
    <font>
      <i/>
      <u/>
      <sz val="10"/>
      <name val="Arial"/>
      <family val="2"/>
    </font>
    <font>
      <b/>
      <i/>
      <u/>
      <sz val="10"/>
      <name val="Arial"/>
      <family val="2"/>
    </font>
    <font>
      <sz val="11"/>
      <color rgb="FFFF0000"/>
      <name val="Arial"/>
      <family val="2"/>
    </font>
    <font>
      <b/>
      <sz val="14"/>
      <name val="Arial"/>
      <family val="2"/>
    </font>
    <font>
      <u/>
      <sz val="10"/>
      <name val="Arial"/>
      <family val="2"/>
    </font>
    <font>
      <sz val="10"/>
      <name val="Calibri"/>
      <family val="2"/>
    </font>
    <font>
      <b/>
      <sz val="10"/>
      <color theme="0"/>
      <name val="Arial"/>
      <family val="2"/>
    </font>
    <font>
      <i/>
      <sz val="10"/>
      <color theme="0"/>
      <name val="Arial"/>
      <family val="2"/>
    </font>
    <font>
      <sz val="9"/>
      <color rgb="FF00B050"/>
      <name val="Geneva"/>
    </font>
    <font>
      <sz val="9"/>
      <color theme="1"/>
      <name val="Geneva"/>
    </font>
    <font>
      <sz val="12"/>
      <color theme="1"/>
      <name val="Geneva"/>
    </font>
    <font>
      <b/>
      <sz val="18"/>
      <color theme="1"/>
      <name val="Arial"/>
      <family val="2"/>
    </font>
    <font>
      <b/>
      <sz val="18"/>
      <color theme="1"/>
      <name val="Geneva"/>
    </font>
    <font>
      <sz val="9"/>
      <color theme="1"/>
      <name val="Arial"/>
      <family val="2"/>
    </font>
    <font>
      <b/>
      <sz val="12"/>
      <color theme="1"/>
      <name val="Arial"/>
      <family val="2"/>
    </font>
    <font>
      <sz val="12"/>
      <color theme="1"/>
      <name val="Arial"/>
      <family val="2"/>
    </font>
    <font>
      <sz val="8.1"/>
      <color theme="1"/>
      <name val="Arial"/>
      <family val="2"/>
    </font>
    <font>
      <sz val="9"/>
      <color rgb="FF00B050"/>
      <name val="Arial"/>
      <family val="2"/>
    </font>
    <font>
      <sz val="8.1"/>
      <color rgb="FF00B050"/>
      <name val="Arial"/>
      <family val="2"/>
    </font>
    <font>
      <b/>
      <sz val="9"/>
      <color rgb="FFFF0000"/>
      <name val="Geneva"/>
    </font>
    <font>
      <sz val="10"/>
      <color rgb="FF00B050"/>
      <name val="Arial"/>
      <family val="2"/>
    </font>
    <font>
      <b/>
      <sz val="9"/>
      <color theme="1"/>
      <name val="Geneva"/>
    </font>
    <font>
      <b/>
      <sz val="9"/>
      <color theme="1"/>
      <name val="Arial"/>
      <family val="2"/>
    </font>
  </fonts>
  <fills count="13">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right/>
      <top/>
      <bottom style="medium">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thin">
        <color auto="1"/>
      </left>
      <right/>
      <top style="thin">
        <color auto="1"/>
      </top>
      <bottom style="medium">
        <color auto="1"/>
      </bottom>
      <diagonal/>
    </border>
    <border>
      <left/>
      <right style="medium">
        <color auto="1"/>
      </right>
      <top/>
      <bottom/>
      <diagonal/>
    </border>
    <border>
      <left style="thin">
        <color auto="1"/>
      </left>
      <right style="medium">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indexed="64"/>
      </left>
      <right/>
      <top/>
      <bottom/>
      <diagonal/>
    </border>
    <border>
      <left style="medium">
        <color auto="1"/>
      </left>
      <right/>
      <top/>
      <bottom style="medium">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right style="medium">
        <color auto="1"/>
      </right>
      <top/>
      <bottom style="thin">
        <color auto="1"/>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14" fillId="0" borderId="0"/>
    <xf numFmtId="0" fontId="22" fillId="0" borderId="0" applyNumberFormat="0" applyFill="0" applyBorder="0" applyAlignment="0" applyProtection="0">
      <alignment vertical="top"/>
      <protection locked="0"/>
    </xf>
    <xf numFmtId="0" fontId="2" fillId="0" borderId="0"/>
    <xf numFmtId="0" fontId="3" fillId="0" borderId="0"/>
    <xf numFmtId="43" fontId="3" fillId="0" borderId="0" applyFont="0" applyFill="0" applyBorder="0" applyAlignment="0" applyProtection="0"/>
    <xf numFmtId="0" fontId="3" fillId="0" borderId="0"/>
  </cellStyleXfs>
  <cellXfs count="574">
    <xf numFmtId="0" fontId="0" fillId="0" borderId="0" xfId="0"/>
    <xf numFmtId="0" fontId="0" fillId="0" borderId="0" xfId="0" applyAlignment="1">
      <alignment horizontal="right"/>
    </xf>
    <xf numFmtId="0" fontId="0" fillId="0" borderId="0" xfId="0" applyAlignment="1">
      <alignment horizontal="center"/>
    </xf>
    <xf numFmtId="0" fontId="0" fillId="3" borderId="0" xfId="0" applyFill="1"/>
    <xf numFmtId="0" fontId="0" fillId="3" borderId="0" xfId="0" applyFill="1" applyAlignment="1">
      <alignment horizontal="center"/>
    </xf>
    <xf numFmtId="0" fontId="0" fillId="3" borderId="0" xfId="0" applyFill="1" applyAlignment="1">
      <alignment horizontal="right"/>
    </xf>
    <xf numFmtId="0" fontId="12" fillId="2" borderId="1" xfId="0" applyFont="1" applyFill="1" applyBorder="1" applyAlignment="1" applyProtection="1">
      <alignment horizontal="center" vertical="center"/>
      <protection locked="0"/>
    </xf>
    <xf numFmtId="0" fontId="0" fillId="0" borderId="0" xfId="0" applyProtection="1"/>
    <xf numFmtId="0" fontId="0" fillId="3" borderId="0" xfId="0" applyFill="1" applyProtection="1"/>
    <xf numFmtId="0" fontId="0" fillId="0" borderId="0" xfId="0" applyAlignment="1">
      <alignment horizontal="left" vertical="top" wrapText="1"/>
    </xf>
    <xf numFmtId="0" fontId="0" fillId="0" borderId="0" xfId="0" applyProtection="1">
      <protection hidden="1"/>
    </xf>
    <xf numFmtId="0" fontId="5" fillId="0" borderId="2" xfId="0" applyFont="1" applyBorder="1" applyProtection="1">
      <protection hidden="1"/>
    </xf>
    <xf numFmtId="0" fontId="8" fillId="3" borderId="3" xfId="0" applyFont="1" applyFill="1" applyBorder="1" applyProtection="1">
      <protection hidden="1"/>
    </xf>
    <xf numFmtId="0" fontId="14" fillId="0" borderId="3" xfId="1" applyFont="1" applyFill="1" applyBorder="1" applyAlignment="1" applyProtection="1">
      <alignment horizontal="left"/>
      <protection hidden="1"/>
    </xf>
    <xf numFmtId="0" fontId="8" fillId="3" borderId="4" xfId="0" applyFont="1" applyFill="1" applyBorder="1" applyProtection="1">
      <protection hidden="1"/>
    </xf>
    <xf numFmtId="0" fontId="14" fillId="0" borderId="4" xfId="1" applyFont="1" applyBorder="1" applyAlignment="1" applyProtection="1">
      <alignment horizontal="left"/>
      <protection hidden="1"/>
    </xf>
    <xf numFmtId="0" fontId="5" fillId="3" borderId="2" xfId="0" applyFont="1" applyFill="1" applyBorder="1" applyProtection="1">
      <protection hidden="1"/>
    </xf>
    <xf numFmtId="0" fontId="9" fillId="3" borderId="0" xfId="0" applyFont="1" applyFill="1" applyBorder="1" applyAlignment="1" applyProtection="1">
      <alignment horizontal="right"/>
      <protection hidden="1"/>
    </xf>
    <xf numFmtId="0" fontId="9" fillId="0" borderId="0" xfId="0" applyFont="1" applyBorder="1" applyProtection="1">
      <protection hidden="1"/>
    </xf>
    <xf numFmtId="0" fontId="9" fillId="3" borderId="0" xfId="0" applyFont="1" applyFill="1" applyBorder="1" applyProtection="1">
      <protection hidden="1"/>
    </xf>
    <xf numFmtId="0" fontId="5" fillId="3" borderId="0" xfId="0" applyFont="1" applyFill="1" applyBorder="1" applyAlignment="1" applyProtection="1">
      <alignment horizontal="left"/>
      <protection hidden="1"/>
    </xf>
    <xf numFmtId="0" fontId="5" fillId="3" borderId="0" xfId="0" applyFont="1" applyFill="1" applyBorder="1" applyProtection="1">
      <protection hidden="1"/>
    </xf>
    <xf numFmtId="0" fontId="8" fillId="3" borderId="0" xfId="0" applyFont="1" applyFill="1" applyBorder="1" applyProtection="1">
      <protection hidden="1"/>
    </xf>
    <xf numFmtId="0" fontId="5" fillId="3" borderId="0" xfId="0" applyFont="1" applyFill="1" applyBorder="1" applyAlignment="1" applyProtection="1">
      <alignment horizontal="right"/>
      <protection hidden="1"/>
    </xf>
    <xf numFmtId="0" fontId="0" fillId="3" borderId="0" xfId="0" applyFill="1" applyBorder="1" applyAlignment="1" applyProtection="1">
      <alignment horizontal="right"/>
      <protection hidden="1"/>
    </xf>
    <xf numFmtId="0" fontId="15" fillId="3" borderId="0" xfId="0" applyFont="1" applyFill="1" applyBorder="1" applyProtection="1">
      <protection hidden="1"/>
    </xf>
    <xf numFmtId="0" fontId="8" fillId="5" borderId="18" xfId="0" applyFont="1" applyFill="1" applyBorder="1" applyAlignment="1" applyProtection="1">
      <alignment horizontal="center"/>
      <protection hidden="1"/>
    </xf>
    <xf numFmtId="0" fontId="12" fillId="5" borderId="18" xfId="0" applyFont="1" applyFill="1" applyBorder="1" applyAlignment="1" applyProtection="1">
      <alignment horizontal="center" wrapText="1"/>
      <protection hidden="1"/>
    </xf>
    <xf numFmtId="0" fontId="8" fillId="5" borderId="10" xfId="0" applyFont="1" applyFill="1" applyBorder="1" applyAlignment="1" applyProtection="1">
      <alignment horizontal="center"/>
      <protection hidden="1"/>
    </xf>
    <xf numFmtId="0" fontId="12" fillId="5" borderId="10" xfId="0" applyFont="1" applyFill="1" applyBorder="1" applyAlignment="1" applyProtection="1">
      <alignment horizontal="center" wrapText="1"/>
      <protection hidden="1"/>
    </xf>
    <xf numFmtId="0" fontId="8" fillId="0" borderId="1" xfId="0" applyFont="1" applyBorder="1" applyAlignment="1" applyProtection="1">
      <alignment horizontal="center"/>
      <protection hidden="1"/>
    </xf>
    <xf numFmtId="0" fontId="10" fillId="3" borderId="1" xfId="0" applyFont="1" applyFill="1" applyBorder="1" applyAlignment="1" applyProtection="1">
      <alignment vertical="center"/>
      <protection hidden="1"/>
    </xf>
    <xf numFmtId="0" fontId="8" fillId="3" borderId="1" xfId="0" quotePrefix="1" applyFont="1" applyFill="1" applyBorder="1" applyAlignment="1" applyProtection="1">
      <alignment horizontal="center" vertical="center"/>
      <protection hidden="1"/>
    </xf>
    <xf numFmtId="0" fontId="16" fillId="3" borderId="0" xfId="0" applyFont="1" applyFill="1" applyBorder="1" applyAlignment="1" applyProtection="1">
      <alignment horizontal="right"/>
      <protection hidden="1"/>
    </xf>
    <xf numFmtId="0" fontId="16" fillId="6" borderId="35" xfId="0" applyFont="1" applyFill="1" applyBorder="1" applyAlignment="1" applyProtection="1">
      <alignment horizontal="right"/>
      <protection hidden="1"/>
    </xf>
    <xf numFmtId="0" fontId="0" fillId="0" borderId="0" xfId="0" applyAlignment="1" applyProtection="1">
      <alignment horizontal="center"/>
      <protection hidden="1"/>
    </xf>
    <xf numFmtId="0" fontId="5" fillId="3" borderId="33" xfId="0" applyFont="1" applyFill="1" applyBorder="1" applyAlignment="1" applyProtection="1">
      <alignment horizontal="right"/>
      <protection hidden="1"/>
    </xf>
    <xf numFmtId="0" fontId="5" fillId="3" borderId="0" xfId="0" applyFont="1" applyFill="1" applyBorder="1" applyAlignment="1" applyProtection="1">
      <alignment horizontal="center"/>
      <protection hidden="1"/>
    </xf>
    <xf numFmtId="0" fontId="12" fillId="5" borderId="18" xfId="0" applyFont="1" applyFill="1" applyBorder="1" applyAlignment="1" applyProtection="1">
      <alignment horizontal="center"/>
      <protection hidden="1"/>
    </xf>
    <xf numFmtId="0" fontId="12" fillId="5" borderId="10" xfId="0" applyFont="1" applyFill="1" applyBorder="1" applyAlignment="1" applyProtection="1">
      <alignment horizontal="center"/>
      <protection hidden="1"/>
    </xf>
    <xf numFmtId="0" fontId="8" fillId="0" borderId="1" xfId="0" applyFont="1" applyBorder="1" applyAlignment="1" applyProtection="1">
      <alignment horizontal="right"/>
      <protection hidden="1"/>
    </xf>
    <xf numFmtId="0" fontId="12" fillId="3" borderId="1" xfId="0" applyFont="1" applyFill="1" applyBorder="1" applyAlignment="1" applyProtection="1">
      <alignment horizontal="center" vertical="center"/>
      <protection hidden="1"/>
    </xf>
    <xf numFmtId="165" fontId="12" fillId="0" borderId="1" xfId="0" applyNumberFormat="1" applyFont="1" applyBorder="1" applyAlignment="1" applyProtection="1">
      <alignment horizontal="center" vertical="center"/>
      <protection hidden="1"/>
    </xf>
    <xf numFmtId="0" fontId="6" fillId="3" borderId="0" xfId="0" applyFont="1" applyFill="1" applyBorder="1" applyAlignment="1" applyProtection="1">
      <alignment horizontal="right"/>
      <protection hidden="1"/>
    </xf>
    <xf numFmtId="0" fontId="11" fillId="3" borderId="0" xfId="0" applyFont="1" applyFill="1" applyBorder="1" applyProtection="1">
      <protection hidden="1"/>
    </xf>
    <xf numFmtId="0" fontId="6" fillId="3" borderId="0" xfId="0" applyFont="1" applyFill="1" applyBorder="1" applyProtection="1">
      <protection hidden="1"/>
    </xf>
    <xf numFmtId="165" fontId="7" fillId="6" borderId="0" xfId="0" applyNumberFormat="1" applyFont="1" applyFill="1" applyBorder="1" applyProtection="1">
      <protection hidden="1"/>
    </xf>
    <xf numFmtId="2" fontId="7" fillId="3" borderId="0" xfId="0" applyNumberFormat="1" applyFont="1" applyFill="1" applyBorder="1" applyProtection="1">
      <protection hidden="1"/>
    </xf>
    <xf numFmtId="0" fontId="6" fillId="3" borderId="0" xfId="0" applyFont="1" applyFill="1" applyBorder="1" applyAlignment="1" applyProtection="1">
      <alignment horizontal="center"/>
      <protection hidden="1"/>
    </xf>
    <xf numFmtId="0" fontId="0" fillId="3" borderId="0" xfId="0" applyFill="1" applyBorder="1" applyProtection="1">
      <protection hidden="1"/>
    </xf>
    <xf numFmtId="0" fontId="10" fillId="3" borderId="0" xfId="0" applyFont="1" applyFill="1" applyBorder="1" applyProtection="1">
      <protection hidden="1"/>
    </xf>
    <xf numFmtId="0" fontId="0" fillId="3" borderId="0" xfId="0" quotePrefix="1" applyFill="1" applyBorder="1" applyAlignment="1" applyProtection="1">
      <alignment horizontal="center"/>
      <protection hidden="1"/>
    </xf>
    <xf numFmtId="0" fontId="0" fillId="3" borderId="0" xfId="0" applyFill="1" applyBorder="1" applyAlignment="1" applyProtection="1">
      <alignment horizontal="center"/>
      <protection hidden="1"/>
    </xf>
    <xf numFmtId="0" fontId="18" fillId="3" borderId="0" xfId="0" applyFont="1" applyFill="1" applyBorder="1" applyProtection="1">
      <protection hidden="1"/>
    </xf>
    <xf numFmtId="0" fontId="18" fillId="3" borderId="0" xfId="0" applyFont="1" applyFill="1" applyBorder="1" applyAlignment="1" applyProtection="1">
      <alignment horizontal="right"/>
      <protection hidden="1"/>
    </xf>
    <xf numFmtId="0" fontId="18" fillId="3" borderId="0" xfId="0" applyFont="1" applyFill="1" applyBorder="1" applyAlignment="1" applyProtection="1">
      <alignment horizontal="center"/>
      <protection hidden="1"/>
    </xf>
    <xf numFmtId="0" fontId="0" fillId="3" borderId="0" xfId="0" applyFill="1" applyAlignment="1" applyProtection="1">
      <alignment horizontal="right"/>
      <protection hidden="1"/>
    </xf>
    <xf numFmtId="0" fontId="0" fillId="3" borderId="0" xfId="0" applyFill="1" applyProtection="1">
      <protection hidden="1"/>
    </xf>
    <xf numFmtId="0" fontId="0" fillId="3" borderId="0" xfId="0" applyFill="1" applyAlignment="1" applyProtection="1">
      <alignment horizontal="center"/>
      <protection hidden="1"/>
    </xf>
    <xf numFmtId="0" fontId="9" fillId="3" borderId="0" xfId="0" applyFont="1" applyFill="1" applyBorder="1" applyAlignment="1" applyProtection="1">
      <alignment horizontal="center"/>
      <protection hidden="1"/>
    </xf>
    <xf numFmtId="0" fontId="3" fillId="3" borderId="0" xfId="0" applyFont="1" applyFill="1" applyProtection="1">
      <protection hidden="1"/>
    </xf>
    <xf numFmtId="0" fontId="8" fillId="3" borderId="0" xfId="0" applyFont="1" applyFill="1" applyBorder="1" applyAlignment="1" applyProtection="1">
      <alignment horizontal="center"/>
      <protection hidden="1"/>
    </xf>
    <xf numFmtId="0" fontId="12" fillId="5" borderId="16" xfId="0" applyFont="1" applyFill="1" applyBorder="1" applyAlignment="1" applyProtection="1">
      <alignment horizontal="center"/>
      <protection hidden="1"/>
    </xf>
    <xf numFmtId="0" fontId="12" fillId="3" borderId="1" xfId="0" applyFont="1" applyFill="1" applyBorder="1" applyAlignment="1" applyProtection="1">
      <alignment horizontal="right" vertical="center"/>
      <protection hidden="1"/>
    </xf>
    <xf numFmtId="0" fontId="12" fillId="3" borderId="1" xfId="0" applyFont="1" applyFill="1" applyBorder="1" applyAlignment="1" applyProtection="1">
      <alignment vertical="center"/>
      <protection hidden="1"/>
    </xf>
    <xf numFmtId="2" fontId="12" fillId="3" borderId="1" xfId="0" applyNumberFormat="1" applyFont="1" applyFill="1" applyBorder="1" applyAlignment="1" applyProtection="1">
      <alignment vertical="center"/>
      <protection hidden="1"/>
    </xf>
    <xf numFmtId="2" fontId="12" fillId="3" borderId="1" xfId="0" applyNumberFormat="1" applyFont="1" applyFill="1" applyBorder="1" applyAlignment="1" applyProtection="1">
      <alignment horizontal="center" vertical="center"/>
      <protection hidden="1"/>
    </xf>
    <xf numFmtId="165" fontId="7" fillId="3" borderId="0" xfId="0" applyNumberFormat="1" applyFont="1" applyFill="1" applyBorder="1" applyAlignment="1" applyProtection="1">
      <alignment vertical="top" wrapText="1"/>
      <protection hidden="1"/>
    </xf>
    <xf numFmtId="0" fontId="18" fillId="3" borderId="0" xfId="0" applyFont="1" applyFill="1" applyProtection="1">
      <protection hidden="1"/>
    </xf>
    <xf numFmtId="0" fontId="8" fillId="5" borderId="23" xfId="0" applyFont="1" applyFill="1" applyBorder="1" applyAlignment="1" applyProtection="1">
      <alignment horizontal="center"/>
      <protection hidden="1"/>
    </xf>
    <xf numFmtId="0" fontId="8" fillId="5" borderId="16" xfId="0" applyFont="1" applyFill="1" applyBorder="1" applyAlignment="1" applyProtection="1">
      <alignment horizontal="center"/>
      <protection hidden="1"/>
    </xf>
    <xf numFmtId="0" fontId="8" fillId="0" borderId="10" xfId="0" applyFont="1" applyBorder="1" applyAlignment="1" applyProtection="1">
      <alignment horizontal="center"/>
      <protection hidden="1"/>
    </xf>
    <xf numFmtId="0" fontId="20" fillId="5" borderId="18" xfId="0" applyFont="1" applyFill="1" applyBorder="1" applyAlignment="1" applyProtection="1">
      <alignment horizontal="center"/>
      <protection hidden="1"/>
    </xf>
    <xf numFmtId="0" fontId="20" fillId="5" borderId="10" xfId="0" applyFont="1" applyFill="1" applyBorder="1" applyAlignment="1" applyProtection="1">
      <alignment horizontal="center"/>
      <protection hidden="1"/>
    </xf>
    <xf numFmtId="0" fontId="5" fillId="7" borderId="1" xfId="0" applyFont="1" applyFill="1" applyBorder="1"/>
    <xf numFmtId="0" fontId="8" fillId="5" borderId="18" xfId="0" applyFont="1" applyFill="1" applyBorder="1" applyAlignment="1" applyProtection="1">
      <alignment horizontal="center" wrapText="1"/>
      <protection hidden="1"/>
    </xf>
    <xf numFmtId="0" fontId="12" fillId="3" borderId="10" xfId="0" applyFont="1" applyFill="1" applyBorder="1" applyAlignment="1" applyProtection="1">
      <alignment horizontal="center" vertical="center"/>
      <protection hidden="1"/>
    </xf>
    <xf numFmtId="0" fontId="11" fillId="3" borderId="0" xfId="0" applyFont="1" applyFill="1" applyBorder="1" applyAlignment="1" applyProtection="1">
      <alignment horizontal="right" vertical="center"/>
      <protection hidden="1"/>
    </xf>
    <xf numFmtId="0" fontId="8" fillId="0" borderId="10" xfId="0" applyFont="1" applyBorder="1" applyAlignment="1" applyProtection="1">
      <alignment horizontal="right"/>
      <protection hidden="1"/>
    </xf>
    <xf numFmtId="0" fontId="0" fillId="0" borderId="0" xfId="0" applyAlignment="1">
      <alignment wrapText="1"/>
    </xf>
    <xf numFmtId="0" fontId="5" fillId="3" borderId="0" xfId="0" applyFont="1" applyFill="1" applyAlignment="1" applyProtection="1">
      <alignment horizontal="right" vertical="center"/>
      <protection hidden="1"/>
    </xf>
    <xf numFmtId="2" fontId="12" fillId="2" borderId="1" xfId="0" applyNumberFormat="1" applyFont="1" applyFill="1" applyBorder="1" applyAlignment="1" applyProtection="1">
      <alignment horizontal="center" vertical="center"/>
      <protection locked="0"/>
    </xf>
    <xf numFmtId="49" fontId="0" fillId="3" borderId="0" xfId="0" applyNumberFormat="1" applyFill="1" applyAlignment="1" applyProtection="1">
      <alignment horizontal="right" vertical="center"/>
      <protection hidden="1"/>
    </xf>
    <xf numFmtId="0" fontId="0" fillId="3" borderId="0" xfId="0" applyFill="1" applyAlignment="1" applyProtection="1">
      <alignment horizontal="left" vertical="center"/>
      <protection hidden="1"/>
    </xf>
    <xf numFmtId="49" fontId="8" fillId="3" borderId="0" xfId="0" applyNumberFormat="1" applyFont="1" applyFill="1" applyAlignment="1" applyProtection="1">
      <alignment horizontal="right" vertical="center"/>
      <protection hidden="1"/>
    </xf>
    <xf numFmtId="0" fontId="12" fillId="9" borderId="1" xfId="0" applyFont="1" applyFill="1" applyBorder="1" applyAlignment="1" applyProtection="1">
      <alignment horizontal="center" vertical="center"/>
      <protection locked="0"/>
    </xf>
    <xf numFmtId="49" fontId="12" fillId="9" borderId="1" xfId="0" applyNumberFormat="1" applyFont="1" applyFill="1" applyBorder="1" applyAlignment="1" applyProtection="1">
      <alignment horizontal="left" vertical="center" wrapText="1"/>
      <protection locked="0"/>
    </xf>
    <xf numFmtId="0" fontId="3" fillId="0" borderId="1" xfId="0" applyFont="1" applyBorder="1" applyAlignment="1">
      <alignment wrapText="1"/>
    </xf>
    <xf numFmtId="0" fontId="3" fillId="0" borderId="1" xfId="0" applyFont="1" applyBorder="1"/>
    <xf numFmtId="0" fontId="3" fillId="0" borderId="3" xfId="0" applyFont="1" applyBorder="1" applyProtection="1">
      <protection hidden="1"/>
    </xf>
    <xf numFmtId="0" fontId="4" fillId="5" borderId="18"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vertical="center" wrapText="1"/>
      <protection hidden="1"/>
    </xf>
    <xf numFmtId="0" fontId="12" fillId="5" borderId="10" xfId="0" applyFont="1" applyFill="1" applyBorder="1" applyAlignment="1" applyProtection="1">
      <alignment horizontal="center" vertical="center" wrapText="1"/>
      <protection hidden="1"/>
    </xf>
    <xf numFmtId="2" fontId="12" fillId="9" borderId="1" xfId="0" applyNumberFormat="1" applyFont="1" applyFill="1" applyBorder="1" applyAlignment="1" applyProtection="1">
      <alignment horizontal="left" vertical="center" wrapText="1"/>
      <protection locked="0"/>
    </xf>
    <xf numFmtId="49" fontId="12" fillId="9" borderId="1" xfId="0" applyNumberFormat="1" applyFont="1" applyFill="1" applyBorder="1" applyAlignment="1" applyProtection="1">
      <alignment horizontal="center" vertical="center" wrapText="1"/>
      <protection locked="0"/>
    </xf>
    <xf numFmtId="0" fontId="3" fillId="0" borderId="32" xfId="0" applyFont="1" applyBorder="1" applyAlignment="1">
      <alignment wrapText="1"/>
    </xf>
    <xf numFmtId="49" fontId="4" fillId="9" borderId="1" xfId="0" applyNumberFormat="1" applyFont="1" applyFill="1" applyBorder="1" applyAlignment="1" applyProtection="1">
      <alignment horizontal="left" vertical="center" wrapText="1"/>
      <protection locked="0"/>
    </xf>
    <xf numFmtId="0" fontId="3" fillId="3" borderId="1" xfId="0" applyFont="1" applyFill="1" applyBorder="1" applyProtection="1">
      <protection hidden="1"/>
    </xf>
    <xf numFmtId="0" fontId="5" fillId="5" borderId="32" xfId="0" applyFont="1" applyFill="1" applyBorder="1" applyAlignment="1" applyProtection="1">
      <alignment horizontal="right"/>
      <protection hidden="1"/>
    </xf>
    <xf numFmtId="0" fontId="18" fillId="3" borderId="0" xfId="0" applyFont="1" applyFill="1" applyBorder="1" applyAlignment="1" applyProtection="1">
      <alignment vertical="top" wrapText="1"/>
      <protection hidden="1"/>
    </xf>
    <xf numFmtId="0" fontId="12" fillId="5" borderId="33" xfId="0" applyFont="1" applyFill="1" applyBorder="1" applyAlignment="1" applyProtection="1">
      <alignment horizontal="center" wrapText="1"/>
      <protection hidden="1"/>
    </xf>
    <xf numFmtId="0" fontId="12" fillId="5" borderId="23" xfId="0" applyFont="1" applyFill="1" applyBorder="1" applyAlignment="1" applyProtection="1">
      <alignment horizontal="center"/>
      <protection hidden="1"/>
    </xf>
    <xf numFmtId="14" fontId="13" fillId="3" borderId="1" xfId="0" applyNumberFormat="1" applyFont="1" applyFill="1" applyBorder="1" applyProtection="1">
      <protection hidden="1"/>
    </xf>
    <xf numFmtId="0" fontId="13" fillId="3" borderId="1" xfId="0" applyNumberFormat="1" applyFont="1" applyFill="1" applyBorder="1" applyProtection="1">
      <protection hidden="1"/>
    </xf>
    <xf numFmtId="14" fontId="13" fillId="9" borderId="1" xfId="0" applyNumberFormat="1" applyFont="1" applyFill="1" applyBorder="1" applyAlignment="1" applyProtection="1">
      <alignment vertical="center"/>
      <protection locked="0"/>
    </xf>
    <xf numFmtId="0" fontId="13" fillId="9" borderId="1" xfId="0" applyNumberFormat="1" applyFont="1" applyFill="1" applyBorder="1" applyAlignment="1" applyProtection="1">
      <alignment vertical="center"/>
      <protection locked="0"/>
    </xf>
    <xf numFmtId="2" fontId="4" fillId="9" borderId="1" xfId="0" applyNumberFormat="1" applyFont="1" applyFill="1" applyBorder="1" applyAlignment="1" applyProtection="1">
      <alignment horizontal="left" vertical="center" wrapText="1"/>
      <protection locked="0"/>
    </xf>
    <xf numFmtId="49" fontId="3" fillId="3" borderId="0" xfId="0" applyNumberFormat="1" applyFont="1" applyFill="1" applyBorder="1" applyAlignment="1" applyProtection="1">
      <alignment horizontal="right" vertical="center"/>
      <protection hidden="1"/>
    </xf>
    <xf numFmtId="49" fontId="3" fillId="3" borderId="0" xfId="0" applyNumberFormat="1" applyFont="1" applyFill="1" applyAlignment="1" applyProtection="1">
      <alignment horizontal="right" vertical="center"/>
      <protection hidden="1"/>
    </xf>
    <xf numFmtId="165" fontId="12" fillId="0" borderId="10" xfId="0" applyNumberFormat="1" applyFont="1" applyBorder="1" applyAlignment="1" applyProtection="1">
      <alignment horizontal="center" vertical="center"/>
      <protection hidden="1"/>
    </xf>
    <xf numFmtId="0" fontId="0" fillId="0" borderId="0" xfId="0" applyAlignment="1" applyProtection="1">
      <alignment horizontal="right"/>
      <protection hidden="1"/>
    </xf>
    <xf numFmtId="164" fontId="3" fillId="9" borderId="1" xfId="0" applyNumberFormat="1" applyFont="1" applyFill="1" applyBorder="1" applyAlignment="1" applyProtection="1">
      <alignment vertical="center"/>
      <protection locked="0"/>
    </xf>
    <xf numFmtId="0" fontId="0" fillId="0" borderId="6" xfId="0" applyFont="1" applyFill="1" applyBorder="1" applyAlignment="1">
      <alignment horizontal="right"/>
    </xf>
    <xf numFmtId="0" fontId="0" fillId="0" borderId="7" xfId="0" applyFont="1" applyFill="1" applyBorder="1" applyAlignment="1">
      <alignment horizontal="right"/>
    </xf>
    <xf numFmtId="0" fontId="0" fillId="0" borderId="24" xfId="0" applyFont="1" applyFill="1" applyBorder="1" applyProtection="1"/>
    <xf numFmtId="0" fontId="0" fillId="0" borderId="24" xfId="0" applyFont="1" applyFill="1" applyBorder="1" applyAlignment="1" applyProtection="1">
      <alignment horizontal="left"/>
    </xf>
    <xf numFmtId="1" fontId="0" fillId="0" borderId="0" xfId="0" applyNumberFormat="1" applyFont="1" applyFill="1" applyProtection="1"/>
    <xf numFmtId="0" fontId="0" fillId="0" borderId="0" xfId="0" applyFont="1" applyFill="1" applyBorder="1" applyAlignment="1">
      <alignment horizontal="right"/>
    </xf>
    <xf numFmtId="0" fontId="0" fillId="0" borderId="0" xfId="0" applyFont="1" applyFill="1" applyProtection="1"/>
    <xf numFmtId="0" fontId="0" fillId="0" borderId="0" xfId="0" applyFont="1" applyFill="1" applyAlignment="1">
      <alignment horizontal="right"/>
    </xf>
    <xf numFmtId="0" fontId="0" fillId="0" borderId="0" xfId="0" applyFont="1" applyFill="1" applyAlignment="1">
      <alignment horizontal="left"/>
    </xf>
    <xf numFmtId="0" fontId="0" fillId="0" borderId="0" xfId="0" applyFont="1" applyFill="1"/>
    <xf numFmtId="0" fontId="0" fillId="0" borderId="0" xfId="0" applyFill="1" applyBorder="1" applyAlignment="1">
      <alignment horizontal="center" vertical="center"/>
    </xf>
    <xf numFmtId="0" fontId="0" fillId="0" borderId="0" xfId="0" applyBorder="1" applyAlignment="1">
      <alignment horizontal="center" vertical="center"/>
    </xf>
    <xf numFmtId="0" fontId="0" fillId="0" borderId="0" xfId="0" applyFont="1" applyFill="1" applyAlignment="1">
      <alignment horizontal="center" vertical="center"/>
    </xf>
    <xf numFmtId="0" fontId="24" fillId="3" borderId="0" xfId="0" applyFont="1" applyFill="1" applyBorder="1" applyProtection="1">
      <protection hidden="1"/>
    </xf>
    <xf numFmtId="0" fontId="4" fillId="5" borderId="10" xfId="0" applyFont="1" applyFill="1" applyBorder="1" applyAlignment="1" applyProtection="1">
      <alignment horizontal="center" wrapText="1"/>
      <protection hidden="1"/>
    </xf>
    <xf numFmtId="0" fontId="25" fillId="5" borderId="10" xfId="0" applyFont="1" applyFill="1" applyBorder="1" applyAlignment="1" applyProtection="1">
      <alignment horizontal="center"/>
      <protection hidden="1"/>
    </xf>
    <xf numFmtId="0" fontId="12" fillId="5" borderId="18" xfId="0" applyFont="1" applyFill="1" applyBorder="1" applyAlignment="1" applyProtection="1">
      <alignment horizontal="center" vertical="center"/>
      <protection hidden="1"/>
    </xf>
    <xf numFmtId="0" fontId="12" fillId="5" borderId="18" xfId="0" applyFont="1" applyFill="1" applyBorder="1" applyAlignment="1" applyProtection="1">
      <alignment horizontal="center" vertical="center" wrapText="1"/>
      <protection hidden="1"/>
    </xf>
    <xf numFmtId="0" fontId="4" fillId="5" borderId="18" xfId="0" applyFont="1" applyFill="1" applyBorder="1" applyAlignment="1" applyProtection="1">
      <alignment horizontal="center"/>
      <protection hidden="1"/>
    </xf>
    <xf numFmtId="167" fontId="12" fillId="9" borderId="1" xfId="0" applyNumberFormat="1" applyFont="1" applyFill="1" applyBorder="1" applyAlignment="1" applyProtection="1">
      <alignment horizontal="center" vertical="center"/>
      <protection locked="0"/>
    </xf>
    <xf numFmtId="168" fontId="12" fillId="3" borderId="1" xfId="0" applyNumberFormat="1" applyFont="1" applyFill="1" applyBorder="1" applyAlignment="1" applyProtection="1">
      <alignment vertical="center"/>
      <protection hidden="1"/>
    </xf>
    <xf numFmtId="0" fontId="8" fillId="0" borderId="1" xfId="0" applyFont="1" applyBorder="1" applyAlignment="1" applyProtection="1">
      <alignment horizontal="right"/>
    </xf>
    <xf numFmtId="167" fontId="12" fillId="8" borderId="1" xfId="0" applyNumberFormat="1" applyFont="1" applyFill="1" applyBorder="1" applyAlignment="1" applyProtection="1">
      <alignment horizontal="center" vertical="center"/>
    </xf>
    <xf numFmtId="0" fontId="4" fillId="3" borderId="1" xfId="0" quotePrefix="1" applyFont="1" applyFill="1" applyBorder="1" applyAlignment="1" applyProtection="1">
      <alignment horizontal="center" vertical="center"/>
    </xf>
    <xf numFmtId="0" fontId="12" fillId="3" borderId="10" xfId="0" applyFont="1" applyFill="1" applyBorder="1" applyAlignment="1" applyProtection="1">
      <alignment horizontal="center"/>
    </xf>
    <xf numFmtId="0" fontId="12" fillId="3" borderId="1" xfId="0" applyFont="1" applyFill="1" applyBorder="1" applyAlignment="1" applyProtection="1">
      <alignment horizontal="center"/>
    </xf>
    <xf numFmtId="0" fontId="12" fillId="3" borderId="1" xfId="0" applyFont="1" applyFill="1" applyBorder="1" applyAlignment="1" applyProtection="1">
      <alignment vertical="top" wrapText="1"/>
    </xf>
    <xf numFmtId="165" fontId="12" fillId="3" borderId="1" xfId="0" applyNumberFormat="1" applyFont="1" applyFill="1" applyBorder="1" applyAlignment="1" applyProtection="1">
      <alignment horizontal="center"/>
    </xf>
    <xf numFmtId="0" fontId="6" fillId="3" borderId="0" xfId="0" applyFont="1" applyFill="1" applyBorder="1" applyAlignment="1" applyProtection="1">
      <alignment horizontal="right"/>
    </xf>
    <xf numFmtId="0" fontId="5" fillId="3" borderId="0" xfId="0" applyFont="1" applyFill="1" applyBorder="1" applyProtection="1"/>
    <xf numFmtId="0" fontId="0" fillId="3" borderId="0" xfId="0" applyFill="1" applyBorder="1" applyAlignment="1" applyProtection="1">
      <alignment horizontal="right"/>
    </xf>
    <xf numFmtId="0" fontId="0" fillId="3" borderId="0" xfId="0" applyFill="1" applyBorder="1" applyProtection="1"/>
    <xf numFmtId="0" fontId="0" fillId="3" borderId="0" xfId="0" applyFill="1" applyBorder="1" applyAlignment="1" applyProtection="1">
      <alignment horizontal="center"/>
    </xf>
    <xf numFmtId="169" fontId="12" fillId="8" borderId="1" xfId="0" applyNumberFormat="1" applyFont="1" applyFill="1" applyBorder="1" applyAlignment="1" applyProtection="1">
      <alignment horizontal="center" vertical="center"/>
    </xf>
    <xf numFmtId="0" fontId="21" fillId="3" borderId="0" xfId="0" applyFont="1" applyFill="1" applyBorder="1" applyAlignment="1" applyProtection="1">
      <alignment horizontal="left"/>
      <protection hidden="1"/>
    </xf>
    <xf numFmtId="0" fontId="12" fillId="8" borderId="1" xfId="0" applyFont="1" applyFill="1" applyBorder="1" applyAlignment="1" applyProtection="1">
      <alignment vertical="center" wrapText="1"/>
      <protection locked="0"/>
    </xf>
    <xf numFmtId="0" fontId="12" fillId="8" borderId="1" xfId="0" applyFont="1" applyFill="1" applyBorder="1" applyAlignment="1" applyProtection="1">
      <alignment horizontal="right" vertical="center" wrapText="1"/>
      <protection locked="0"/>
    </xf>
    <xf numFmtId="165" fontId="12" fillId="8" borderId="1" xfId="0" applyNumberFormat="1" applyFont="1" applyFill="1" applyBorder="1" applyAlignment="1" applyProtection="1">
      <alignment horizontal="center" vertical="center"/>
    </xf>
    <xf numFmtId="0" fontId="26" fillId="0" borderId="0" xfId="0" applyFont="1" applyBorder="1" applyProtection="1">
      <protection hidden="1"/>
    </xf>
    <xf numFmtId="0" fontId="5" fillId="8" borderId="0" xfId="0" applyFont="1" applyFill="1" applyBorder="1" applyAlignment="1" applyProtection="1">
      <alignment vertical="center"/>
      <protection hidden="1"/>
    </xf>
    <xf numFmtId="14" fontId="13" fillId="3" borderId="1" xfId="0" applyNumberFormat="1" applyFont="1" applyFill="1" applyBorder="1" applyAlignment="1" applyProtection="1">
      <protection hidden="1"/>
    </xf>
    <xf numFmtId="0" fontId="13" fillId="3" borderId="1" xfId="0" applyNumberFormat="1" applyFont="1" applyFill="1" applyBorder="1" applyAlignment="1" applyProtection="1">
      <protection hidden="1"/>
    </xf>
    <xf numFmtId="0" fontId="5" fillId="5" borderId="32" xfId="0" applyFont="1" applyFill="1" applyBorder="1" applyAlignment="1" applyProtection="1">
      <alignment horizontal="right"/>
      <protection hidden="1"/>
    </xf>
    <xf numFmtId="49" fontId="4" fillId="9" borderId="1" xfId="0" applyNumberFormat="1" applyFont="1" applyFill="1" applyBorder="1" applyAlignment="1" applyProtection="1">
      <alignment horizontal="center" vertical="center"/>
      <protection locked="0"/>
    </xf>
    <xf numFmtId="0" fontId="4" fillId="3" borderId="0" xfId="0" applyFont="1" applyFill="1" applyBorder="1" applyProtection="1">
      <protection hidden="1"/>
    </xf>
    <xf numFmtId="49" fontId="4" fillId="3" borderId="0" xfId="0" applyNumberFormat="1" applyFont="1" applyFill="1" applyBorder="1" applyAlignment="1" applyProtection="1">
      <alignment horizontal="right"/>
      <protection hidden="1"/>
    </xf>
    <xf numFmtId="0" fontId="5" fillId="5" borderId="1" xfId="0" applyFont="1" applyFill="1" applyBorder="1" applyAlignment="1" applyProtection="1">
      <alignment horizontal="center"/>
    </xf>
    <xf numFmtId="0" fontId="0" fillId="0" borderId="0" xfId="0" applyAlignment="1">
      <alignment horizontal="left" vertical="center"/>
    </xf>
    <xf numFmtId="2" fontId="0" fillId="6" borderId="1" xfId="0" quotePrefix="1" applyNumberFormat="1" applyFill="1" applyBorder="1" applyAlignment="1" applyProtection="1">
      <alignment horizontal="center"/>
    </xf>
    <xf numFmtId="1" fontId="5" fillId="6" borderId="1" xfId="0" quotePrefix="1" applyNumberFormat="1" applyFont="1" applyFill="1" applyBorder="1" applyAlignment="1" applyProtection="1">
      <alignment horizontal="center" vertical="center"/>
    </xf>
    <xf numFmtId="0" fontId="5" fillId="6" borderId="1" xfId="0" quotePrefix="1" applyFont="1" applyFill="1" applyBorder="1" applyAlignment="1" applyProtection="1">
      <alignment horizontal="center"/>
    </xf>
    <xf numFmtId="2" fontId="5" fillId="6" borderId="1" xfId="0" quotePrefix="1" applyNumberFormat="1" applyFont="1" applyFill="1" applyBorder="1" applyAlignment="1" applyProtection="1">
      <alignment horizontal="center"/>
    </xf>
    <xf numFmtId="0" fontId="3" fillId="9" borderId="1" xfId="0" applyFont="1" applyFill="1" applyBorder="1" applyAlignment="1" applyProtection="1">
      <alignment horizontal="center" vertical="center"/>
      <protection locked="0"/>
    </xf>
    <xf numFmtId="0" fontId="5" fillId="9" borderId="1" xfId="0" applyFont="1" applyFill="1" applyBorder="1" applyAlignment="1" applyProtection="1">
      <alignment horizontal="center" vertical="center"/>
      <protection locked="0"/>
    </xf>
    <xf numFmtId="164" fontId="5" fillId="6" borderId="1" xfId="0" quotePrefix="1" applyNumberFormat="1" applyFont="1" applyFill="1" applyBorder="1" applyAlignment="1" applyProtection="1">
      <alignment horizontal="center" vertical="center"/>
    </xf>
    <xf numFmtId="2" fontId="0" fillId="9" borderId="1" xfId="0" applyNumberFormat="1" applyFill="1" applyBorder="1" applyAlignment="1" applyProtection="1">
      <alignment horizontal="center"/>
      <protection locked="0"/>
    </xf>
    <xf numFmtId="0" fontId="3" fillId="9" borderId="1" xfId="0" applyFont="1" applyFill="1" applyBorder="1" applyAlignment="1" applyProtection="1">
      <alignment horizontal="center" wrapText="1"/>
      <protection locked="0"/>
    </xf>
    <xf numFmtId="0" fontId="3" fillId="9" borderId="1" xfId="0" applyFont="1" applyFill="1" applyBorder="1" applyAlignment="1" applyProtection="1">
      <alignment horizontal="center" vertical="center" wrapText="1"/>
      <protection locked="0"/>
    </xf>
    <xf numFmtId="0" fontId="3" fillId="3" borderId="3" xfId="0" applyFont="1" applyFill="1" applyBorder="1" applyProtection="1">
      <protection hidden="1"/>
    </xf>
    <xf numFmtId="0" fontId="3" fillId="3" borderId="4" xfId="0" applyFont="1" applyFill="1" applyBorder="1" applyProtection="1">
      <protection hidden="1"/>
    </xf>
    <xf numFmtId="0" fontId="23" fillId="0" borderId="0" xfId="0" applyFont="1"/>
    <xf numFmtId="0" fontId="5" fillId="5" borderId="1" xfId="0" applyFont="1" applyFill="1" applyBorder="1" applyAlignment="1" applyProtection="1">
      <alignment horizontal="center" wrapText="1"/>
    </xf>
    <xf numFmtId="0" fontId="5" fillId="5" borderId="1" xfId="0" applyFont="1" applyFill="1" applyBorder="1" applyAlignment="1" applyProtection="1">
      <alignment horizontal="center" vertical="center" wrapText="1"/>
    </xf>
    <xf numFmtId="0" fontId="26" fillId="0" borderId="0" xfId="0" applyFont="1" applyBorder="1" applyAlignment="1" applyProtection="1">
      <alignment vertical="center"/>
      <protection hidden="1"/>
    </xf>
    <xf numFmtId="0" fontId="5" fillId="6" borderId="1" xfId="0" quotePrefix="1" applyFont="1" applyFill="1" applyBorder="1" applyAlignment="1" applyProtection="1">
      <alignment horizontal="center" vertical="center" wrapText="1"/>
    </xf>
    <xf numFmtId="165" fontId="28" fillId="7" borderId="1" xfId="0" applyNumberFormat="1" applyFont="1" applyFill="1" applyBorder="1" applyProtection="1"/>
    <xf numFmtId="165" fontId="29" fillId="7" borderId="1" xfId="0" applyNumberFormat="1" applyFont="1" applyFill="1" applyBorder="1" applyAlignment="1" applyProtection="1">
      <alignment horizontal="center" vertical="center"/>
    </xf>
    <xf numFmtId="165" fontId="29" fillId="7" borderId="1" xfId="0" applyNumberFormat="1" applyFont="1" applyFill="1" applyBorder="1" applyAlignment="1" applyProtection="1">
      <alignment horizontal="center"/>
    </xf>
    <xf numFmtId="0" fontId="5" fillId="6" borderId="1" xfId="0" applyFont="1" applyFill="1" applyBorder="1" applyAlignment="1" applyProtection="1">
      <alignment horizontal="right"/>
    </xf>
    <xf numFmtId="0" fontId="5" fillId="6" borderId="1" xfId="0" applyFont="1" applyFill="1" applyBorder="1" applyAlignment="1" applyProtection="1">
      <alignment horizontal="center" vertical="center" wrapText="1"/>
    </xf>
    <xf numFmtId="0" fontId="12" fillId="6" borderId="1" xfId="0" quotePrefix="1" applyFont="1" applyFill="1" applyBorder="1" applyAlignment="1" applyProtection="1">
      <alignment horizontal="center" vertical="center" wrapText="1"/>
    </xf>
    <xf numFmtId="165" fontId="28" fillId="7" borderId="1" xfId="0" applyNumberFormat="1" applyFont="1" applyFill="1" applyBorder="1" applyAlignment="1" applyProtection="1">
      <alignment horizontal="center" vertical="center"/>
    </xf>
    <xf numFmtId="0" fontId="5" fillId="6" borderId="42" xfId="0" applyFont="1" applyFill="1" applyBorder="1" applyAlignment="1" applyProtection="1">
      <alignment horizontal="right"/>
    </xf>
    <xf numFmtId="0" fontId="5" fillId="6" borderId="42" xfId="0" applyFont="1" applyFill="1" applyBorder="1" applyAlignment="1" applyProtection="1">
      <alignment horizontal="center" vertical="center"/>
    </xf>
    <xf numFmtId="0" fontId="5" fillId="6" borderId="42" xfId="0" quotePrefix="1" applyFont="1" applyFill="1" applyBorder="1" applyAlignment="1" applyProtection="1">
      <alignment horizontal="center"/>
    </xf>
    <xf numFmtId="0" fontId="16" fillId="3" borderId="0" xfId="0" applyFont="1" applyFill="1" applyBorder="1" applyProtection="1">
      <protection hidden="1"/>
    </xf>
    <xf numFmtId="0" fontId="3" fillId="0" borderId="1" xfId="0" applyFont="1" applyBorder="1" applyAlignment="1">
      <alignment vertical="top" wrapText="1"/>
    </xf>
    <xf numFmtId="0" fontId="3" fillId="8" borderId="1" xfId="0" applyFont="1" applyFill="1" applyBorder="1"/>
    <xf numFmtId="0" fontId="3" fillId="3" borderId="0" xfId="0" applyFont="1" applyFill="1" applyBorder="1" applyAlignment="1" applyProtection="1">
      <alignment horizontal="left" vertical="top" wrapText="1"/>
      <protection hidden="1"/>
    </xf>
    <xf numFmtId="0" fontId="3" fillId="8" borderId="1" xfId="0" quotePrefix="1" applyFont="1" applyFill="1" applyBorder="1"/>
    <xf numFmtId="0" fontId="3" fillId="0" borderId="1" xfId="0" applyFont="1" applyFill="1" applyBorder="1"/>
    <xf numFmtId="0" fontId="3" fillId="0" borderId="32" xfId="0" applyFont="1" applyBorder="1"/>
    <xf numFmtId="0" fontId="3" fillId="0" borderId="0" xfId="0" applyFont="1"/>
    <xf numFmtId="0" fontId="9" fillId="3" borderId="0" xfId="0" applyFont="1" applyFill="1" applyBorder="1" applyAlignment="1" applyProtection="1">
      <alignment horizontal="right"/>
      <protection locked="0"/>
    </xf>
    <xf numFmtId="0" fontId="5" fillId="3" borderId="0" xfId="0" applyFont="1" applyFill="1" applyBorder="1" applyProtection="1">
      <protection locked="0"/>
    </xf>
    <xf numFmtId="167" fontId="12" fillId="8" borderId="1" xfId="0" applyNumberFormat="1" applyFont="1" applyFill="1" applyBorder="1" applyAlignment="1" applyProtection="1">
      <alignment horizontal="center" vertical="center"/>
      <protection hidden="1"/>
    </xf>
    <xf numFmtId="0" fontId="0" fillId="3" borderId="0" xfId="0" applyFill="1" applyAlignment="1" applyProtection="1">
      <alignment horizontal="left" vertical="center"/>
    </xf>
    <xf numFmtId="0" fontId="9" fillId="0" borderId="0" xfId="0" applyFont="1" applyBorder="1" applyProtection="1"/>
    <xf numFmtId="0" fontId="9" fillId="3" borderId="0" xfId="0" applyFont="1" applyFill="1" applyBorder="1" applyAlignment="1" applyProtection="1">
      <alignment horizontal="right"/>
    </xf>
    <xf numFmtId="0" fontId="15" fillId="3" borderId="0" xfId="0" applyFont="1" applyFill="1" applyBorder="1" applyProtection="1"/>
    <xf numFmtId="0" fontId="9" fillId="3" borderId="0" xfId="0" applyFont="1" applyFill="1" applyBorder="1" applyProtection="1"/>
    <xf numFmtId="14" fontId="13" fillId="3" borderId="1" xfId="0" applyNumberFormat="1" applyFont="1" applyFill="1" applyBorder="1" applyProtection="1"/>
    <xf numFmtId="14" fontId="13" fillId="3" borderId="0" xfId="0" applyNumberFormat="1" applyFont="1" applyFill="1" applyBorder="1" applyProtection="1"/>
    <xf numFmtId="0" fontId="13" fillId="3" borderId="1" xfId="0" applyNumberFormat="1" applyFont="1" applyFill="1" applyBorder="1" applyProtection="1"/>
    <xf numFmtId="0" fontId="13" fillId="3" borderId="0" xfId="0" applyNumberFormat="1" applyFont="1" applyFill="1" applyBorder="1" applyProtection="1"/>
    <xf numFmtId="0" fontId="5" fillId="3" borderId="0" xfId="0" applyFont="1" applyFill="1" applyBorder="1" applyAlignment="1" applyProtection="1">
      <alignment horizontal="right"/>
    </xf>
    <xf numFmtId="164" fontId="13" fillId="3" borderId="0" xfId="0" applyNumberFormat="1" applyFont="1" applyFill="1" applyBorder="1" applyProtection="1"/>
    <xf numFmtId="0" fontId="8" fillId="3" borderId="0" xfId="0" applyFont="1" applyFill="1" applyBorder="1" applyProtection="1"/>
    <xf numFmtId="2" fontId="0" fillId="3" borderId="0" xfId="0" applyNumberFormat="1" applyFill="1" applyProtection="1"/>
    <xf numFmtId="0" fontId="26" fillId="0" borderId="0" xfId="0" applyFont="1" applyBorder="1" applyProtection="1"/>
    <xf numFmtId="0" fontId="5" fillId="3" borderId="33" xfId="0" applyFont="1" applyFill="1" applyBorder="1" applyAlignment="1" applyProtection="1">
      <alignment horizontal="right"/>
    </xf>
    <xf numFmtId="0" fontId="5" fillId="3" borderId="0" xfId="0" applyFont="1" applyFill="1" applyBorder="1" applyAlignment="1" applyProtection="1">
      <alignment horizontal="center"/>
    </xf>
    <xf numFmtId="0" fontId="12" fillId="5" borderId="33" xfId="0" applyFont="1" applyFill="1" applyBorder="1" applyAlignment="1" applyProtection="1">
      <alignment horizontal="center"/>
    </xf>
    <xf numFmtId="0" fontId="12" fillId="5" borderId="36" xfId="0" applyFont="1" applyFill="1" applyBorder="1" applyAlignment="1" applyProtection="1">
      <alignment horizontal="center"/>
    </xf>
    <xf numFmtId="0" fontId="10" fillId="3" borderId="10" xfId="0" applyFont="1" applyFill="1" applyBorder="1" applyAlignment="1" applyProtection="1">
      <alignment vertical="center"/>
    </xf>
    <xf numFmtId="0" fontId="5" fillId="5" borderId="32" xfId="0" applyFont="1" applyFill="1" applyBorder="1" applyAlignment="1" applyProtection="1">
      <alignment horizontal="right"/>
      <protection hidden="1"/>
    </xf>
    <xf numFmtId="0" fontId="4" fillId="5" borderId="10" xfId="0" applyFont="1" applyFill="1" applyBorder="1" applyAlignment="1" applyProtection="1">
      <alignment horizontal="center" vertical="center" wrapText="1"/>
      <protection hidden="1"/>
    </xf>
    <xf numFmtId="0" fontId="3" fillId="3" borderId="0" xfId="0" applyFont="1" applyFill="1" applyBorder="1" applyAlignment="1" applyProtection="1">
      <alignment horizontal="center"/>
      <protection hidden="1"/>
    </xf>
    <xf numFmtId="0" fontId="10" fillId="5" borderId="18" xfId="0" applyFont="1" applyFill="1" applyBorder="1" applyAlignment="1" applyProtection="1">
      <alignment horizontal="center" vertical="center" wrapText="1"/>
      <protection hidden="1"/>
    </xf>
    <xf numFmtId="14" fontId="5" fillId="9" borderId="20" xfId="0" applyNumberFormat="1" applyFont="1" applyFill="1" applyBorder="1" applyAlignment="1" applyProtection="1">
      <alignment horizontal="center" vertical="center" wrapText="1"/>
      <protection locked="0"/>
    </xf>
    <xf numFmtId="0" fontId="10" fillId="5" borderId="10" xfId="0" applyFont="1" applyFill="1" applyBorder="1" applyAlignment="1" applyProtection="1">
      <alignment horizontal="center" vertical="center" wrapText="1"/>
      <protection hidden="1"/>
    </xf>
    <xf numFmtId="0" fontId="10" fillId="5" borderId="18" xfId="0" applyFont="1" applyFill="1" applyBorder="1" applyAlignment="1" applyProtection="1">
      <alignment horizontal="center"/>
      <protection hidden="1"/>
    </xf>
    <xf numFmtId="0" fontId="10" fillId="5" borderId="18" xfId="0" applyFont="1" applyFill="1" applyBorder="1" applyAlignment="1" applyProtection="1">
      <alignment horizontal="center" wrapText="1"/>
      <protection hidden="1"/>
    </xf>
    <xf numFmtId="0" fontId="4" fillId="5" borderId="10" xfId="0" applyFont="1" applyFill="1" applyBorder="1" applyAlignment="1" applyProtection="1">
      <alignment horizontal="center"/>
      <protection hidden="1"/>
    </xf>
    <xf numFmtId="0" fontId="3" fillId="0" borderId="1" xfId="0" applyFont="1" applyBorder="1" applyAlignment="1" applyProtection="1">
      <alignment horizontal="right"/>
      <protection hidden="1"/>
    </xf>
    <xf numFmtId="167" fontId="3" fillId="8" borderId="1" xfId="0" applyNumberFormat="1" applyFont="1" applyFill="1" applyBorder="1" applyAlignment="1" applyProtection="1">
      <alignment horizontal="center" vertical="center"/>
      <protection hidden="1"/>
    </xf>
    <xf numFmtId="169" fontId="4" fillId="8" borderId="1" xfId="0" applyNumberFormat="1" applyFont="1" applyFill="1" applyBorder="1" applyAlignment="1" applyProtection="1">
      <alignment horizontal="center" vertical="center"/>
      <protection hidden="1"/>
    </xf>
    <xf numFmtId="0" fontId="4" fillId="3" borderId="10" xfId="0" applyFont="1" applyFill="1" applyBorder="1" applyAlignment="1" applyProtection="1">
      <alignment horizontal="center"/>
      <protection hidden="1"/>
    </xf>
    <xf numFmtId="0" fontId="4" fillId="3" borderId="1" xfId="0" quotePrefix="1" applyFont="1" applyFill="1" applyBorder="1" applyAlignment="1" applyProtection="1">
      <alignment horizontal="center" vertical="center"/>
      <protection hidden="1"/>
    </xf>
    <xf numFmtId="0" fontId="4" fillId="3" borderId="1" xfId="0" applyFont="1" applyFill="1" applyBorder="1" applyAlignment="1" applyProtection="1">
      <alignment horizontal="center"/>
      <protection hidden="1"/>
    </xf>
    <xf numFmtId="0" fontId="3" fillId="8" borderId="1" xfId="0" applyFont="1" applyFill="1" applyBorder="1" applyAlignment="1" applyProtection="1">
      <alignment horizontal="center" vertical="center" wrapText="1"/>
      <protection hidden="1"/>
    </xf>
    <xf numFmtId="0" fontId="26" fillId="3" borderId="0" xfId="0" applyFont="1" applyFill="1" applyBorder="1" applyProtection="1">
      <protection hidden="1"/>
    </xf>
    <xf numFmtId="0" fontId="30" fillId="3" borderId="0" xfId="0" applyFont="1" applyFill="1" applyBorder="1" applyAlignment="1" applyProtection="1">
      <alignment horizontal="right"/>
      <protection hidden="1"/>
    </xf>
    <xf numFmtId="0" fontId="23" fillId="3" borderId="0" xfId="0" applyFont="1" applyFill="1" applyBorder="1" applyProtection="1">
      <protection hidden="1"/>
    </xf>
    <xf numFmtId="0" fontId="23" fillId="3" borderId="0" xfId="0" applyFont="1" applyFill="1" applyBorder="1" applyAlignment="1" applyProtection="1">
      <alignment horizontal="right"/>
      <protection hidden="1"/>
    </xf>
    <xf numFmtId="0" fontId="23" fillId="3" borderId="0" xfId="0" applyFont="1" applyFill="1" applyProtection="1">
      <protection hidden="1"/>
    </xf>
    <xf numFmtId="0" fontId="23" fillId="0" borderId="0" xfId="0" applyFont="1" applyProtection="1">
      <protection hidden="1"/>
    </xf>
    <xf numFmtId="0" fontId="24" fillId="3" borderId="0" xfId="0" applyFont="1" applyFill="1" applyBorder="1" applyAlignment="1" applyProtection="1">
      <alignment horizontal="right"/>
      <protection hidden="1"/>
    </xf>
    <xf numFmtId="165" fontId="5" fillId="9" borderId="1" xfId="0" applyNumberFormat="1" applyFont="1" applyFill="1" applyBorder="1" applyAlignment="1" applyProtection="1">
      <alignment horizontal="center" vertical="center" wrapText="1"/>
      <protection locked="0"/>
    </xf>
    <xf numFmtId="165" fontId="4" fillId="3" borderId="1" xfId="0" applyNumberFormat="1" applyFont="1" applyFill="1" applyBorder="1" applyAlignment="1" applyProtection="1">
      <alignment horizontal="center" vertical="center" wrapText="1"/>
      <protection hidden="1"/>
    </xf>
    <xf numFmtId="165" fontId="3" fillId="8" borderId="1" xfId="0" applyNumberFormat="1" applyFont="1" applyFill="1" applyBorder="1" applyAlignment="1" applyProtection="1">
      <alignment horizontal="center" vertical="center" wrapText="1"/>
      <protection locked="0"/>
    </xf>
    <xf numFmtId="0" fontId="5" fillId="6" borderId="1" xfId="0" quotePrefix="1" applyFont="1" applyFill="1" applyBorder="1" applyAlignment="1" applyProtection="1">
      <alignment horizontal="center" vertical="center" wrapText="1"/>
      <protection hidden="1"/>
    </xf>
    <xf numFmtId="165" fontId="29" fillId="7" borderId="1" xfId="0" applyNumberFormat="1" applyFont="1" applyFill="1" applyBorder="1" applyAlignment="1" applyProtection="1">
      <alignment horizontal="center" vertical="center"/>
      <protection hidden="1"/>
    </xf>
    <xf numFmtId="0" fontId="3" fillId="0" borderId="1" xfId="0" applyFont="1" applyFill="1" applyBorder="1" applyAlignment="1">
      <alignment wrapText="1"/>
    </xf>
    <xf numFmtId="0" fontId="4" fillId="3" borderId="1" xfId="0" applyFont="1" applyFill="1" applyBorder="1" applyAlignment="1" applyProtection="1">
      <alignment vertical="center" wrapText="1"/>
      <protection hidden="1"/>
    </xf>
    <xf numFmtId="0" fontId="3" fillId="8" borderId="1" xfId="0" applyFont="1" applyFill="1" applyBorder="1" applyAlignment="1" applyProtection="1">
      <alignment horizontal="center" vertical="center" wrapText="1"/>
    </xf>
    <xf numFmtId="0" fontId="3" fillId="0" borderId="0" xfId="0" applyFont="1" applyAlignment="1" applyProtection="1">
      <alignment horizontal="left" vertical="top" wrapText="1"/>
      <protection hidden="1"/>
    </xf>
    <xf numFmtId="0" fontId="0" fillId="8" borderId="0" xfId="0" applyFill="1" applyAlignment="1">
      <alignment horizontal="left" vertical="top" wrapText="1"/>
    </xf>
    <xf numFmtId="0" fontId="31" fillId="10" borderId="1" xfId="0" applyFont="1" applyFill="1" applyBorder="1" applyAlignment="1" applyProtection="1">
      <alignment horizontal="left" vertical="top" wrapText="1"/>
      <protection hidden="1"/>
    </xf>
    <xf numFmtId="0" fontId="16" fillId="8" borderId="1" xfId="0" applyFont="1" applyFill="1" applyBorder="1" applyAlignment="1" applyProtection="1">
      <alignment horizontal="left" vertical="top" wrapText="1"/>
      <protection hidden="1"/>
    </xf>
    <xf numFmtId="0" fontId="3" fillId="8" borderId="1" xfId="0" applyFont="1" applyFill="1" applyBorder="1" applyAlignment="1" applyProtection="1">
      <alignment horizontal="left" vertical="top" wrapText="1"/>
      <protection hidden="1"/>
    </xf>
    <xf numFmtId="0" fontId="5" fillId="11" borderId="1" xfId="0" applyFont="1" applyFill="1" applyBorder="1" applyAlignment="1" applyProtection="1">
      <alignment horizontal="left" vertical="top" wrapText="1"/>
      <protection hidden="1"/>
    </xf>
    <xf numFmtId="0" fontId="3" fillId="8" borderId="0" xfId="0" applyFont="1" applyFill="1" applyAlignment="1" applyProtection="1">
      <alignment horizontal="left" vertical="top" wrapText="1"/>
      <protection hidden="1"/>
    </xf>
    <xf numFmtId="0" fontId="12" fillId="5" borderId="16" xfId="0" applyFont="1" applyFill="1" applyBorder="1" applyAlignment="1" applyProtection="1">
      <alignment horizontal="center" wrapText="1"/>
      <protection hidden="1"/>
    </xf>
    <xf numFmtId="0" fontId="4" fillId="5" borderId="23" xfId="0" applyFont="1" applyFill="1" applyBorder="1" applyAlignment="1" applyProtection="1">
      <alignment horizontal="center" wrapText="1"/>
      <protection hidden="1"/>
    </xf>
    <xf numFmtId="0" fontId="25" fillId="5" borderId="23" xfId="0" applyFont="1" applyFill="1" applyBorder="1" applyAlignment="1" applyProtection="1">
      <alignment horizontal="center" wrapText="1"/>
      <protection hidden="1"/>
    </xf>
    <xf numFmtId="0" fontId="25" fillId="5" borderId="16" xfId="0" applyFont="1" applyFill="1" applyBorder="1" applyAlignment="1" applyProtection="1">
      <alignment horizontal="center" wrapText="1"/>
      <protection hidden="1"/>
    </xf>
    <xf numFmtId="0" fontId="12" fillId="9" borderId="1" xfId="0" applyFont="1" applyFill="1" applyBorder="1" applyAlignment="1" applyProtection="1">
      <alignment horizontal="center" vertical="center"/>
    </xf>
    <xf numFmtId="167" fontId="12" fillId="9" borderId="1" xfId="0" applyNumberFormat="1" applyFont="1" applyFill="1" applyBorder="1" applyAlignment="1" applyProtection="1">
      <alignment horizontal="center" vertical="center"/>
      <protection hidden="1"/>
    </xf>
    <xf numFmtId="0" fontId="0" fillId="8" borderId="0" xfId="0" applyFill="1" applyProtection="1">
      <protection hidden="1"/>
    </xf>
    <xf numFmtId="0" fontId="0" fillId="8" borderId="0" xfId="0" applyFill="1" applyAlignment="1" applyProtection="1">
      <alignment horizontal="left" vertical="center"/>
      <protection hidden="1"/>
    </xf>
    <xf numFmtId="0" fontId="0" fillId="8" borderId="0" xfId="0" applyFill="1" applyProtection="1"/>
    <xf numFmtId="0" fontId="3" fillId="3" borderId="3" xfId="0" applyFont="1" applyFill="1" applyBorder="1" applyAlignment="1" applyProtection="1">
      <alignment wrapText="1"/>
      <protection hidden="1"/>
    </xf>
    <xf numFmtId="14" fontId="13" fillId="3" borderId="0" xfId="0" applyNumberFormat="1" applyFont="1" applyFill="1" applyBorder="1" applyProtection="1">
      <protection hidden="1"/>
    </xf>
    <xf numFmtId="0" fontId="13" fillId="3" borderId="0" xfId="0" applyNumberFormat="1" applyFont="1" applyFill="1" applyBorder="1" applyProtection="1">
      <protection hidden="1"/>
    </xf>
    <xf numFmtId="164" fontId="13" fillId="3" borderId="0" xfId="0" applyNumberFormat="1" applyFont="1" applyFill="1" applyBorder="1" applyProtection="1">
      <protection hidden="1"/>
    </xf>
    <xf numFmtId="0" fontId="5" fillId="8" borderId="1" xfId="0" applyFont="1" applyFill="1" applyBorder="1" applyAlignment="1" applyProtection="1">
      <alignment horizontal="center" vertical="center"/>
      <protection hidden="1"/>
    </xf>
    <xf numFmtId="2" fontId="5" fillId="8" borderId="1" xfId="0" applyNumberFormat="1" applyFont="1" applyFill="1" applyBorder="1" applyAlignment="1" applyProtection="1">
      <alignment horizontal="center" vertical="center"/>
      <protection hidden="1"/>
    </xf>
    <xf numFmtId="2" fontId="5" fillId="6" borderId="1" xfId="0" quotePrefix="1" applyNumberFormat="1" applyFont="1" applyFill="1" applyBorder="1" applyAlignment="1" applyProtection="1">
      <alignment horizontal="center"/>
      <protection hidden="1"/>
    </xf>
    <xf numFmtId="2" fontId="0" fillId="6" borderId="1" xfId="0" quotePrefix="1" applyNumberFormat="1" applyFill="1" applyBorder="1" applyAlignment="1" applyProtection="1">
      <alignment horizontal="center"/>
      <protection hidden="1"/>
    </xf>
    <xf numFmtId="0" fontId="5" fillId="6" borderId="1" xfId="0" quotePrefix="1" applyFont="1" applyFill="1" applyBorder="1" applyAlignment="1" applyProtection="1">
      <alignment horizontal="center"/>
      <protection hidden="1"/>
    </xf>
    <xf numFmtId="0" fontId="34" fillId="3" borderId="0" xfId="0" applyFont="1" applyFill="1" applyBorder="1" applyProtection="1"/>
    <xf numFmtId="0" fontId="18" fillId="3" borderId="0" xfId="0" applyFont="1" applyFill="1" applyBorder="1" applyAlignment="1" applyProtection="1">
      <alignment vertical="top" wrapText="1"/>
      <protection hidden="1"/>
    </xf>
    <xf numFmtId="0" fontId="11" fillId="0" borderId="0" xfId="0" applyFont="1" applyBorder="1" applyAlignment="1" applyProtection="1">
      <alignment vertical="center"/>
      <protection hidden="1"/>
    </xf>
    <xf numFmtId="0" fontId="5" fillId="5" borderId="32" xfId="0" applyFont="1" applyFill="1" applyBorder="1" applyAlignment="1" applyProtection="1">
      <alignment horizontal="right"/>
      <protection hidden="1"/>
    </xf>
    <xf numFmtId="0" fontId="4" fillId="5" borderId="10"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wrapText="1"/>
      <protection hidden="1"/>
    </xf>
    <xf numFmtId="0" fontId="12" fillId="9" borderId="1" xfId="0" applyFont="1" applyFill="1" applyBorder="1" applyAlignment="1" applyProtection="1">
      <alignment horizontal="left" vertical="center" wrapText="1"/>
      <protection locked="0"/>
    </xf>
    <xf numFmtId="0" fontId="12" fillId="8" borderId="1" xfId="0" applyFont="1" applyFill="1" applyBorder="1" applyAlignment="1" applyProtection="1">
      <alignment horizontal="center" vertical="center" wrapText="1"/>
      <protection locked="0"/>
    </xf>
    <xf numFmtId="0" fontId="12" fillId="8" borderId="1" xfId="0" applyFont="1" applyFill="1" applyBorder="1" applyAlignment="1" applyProtection="1">
      <alignment horizontal="left" vertical="center" wrapText="1"/>
      <protection locked="0"/>
    </xf>
    <xf numFmtId="0" fontId="9" fillId="8" borderId="0" xfId="0" applyFont="1" applyFill="1" applyBorder="1" applyProtection="1"/>
    <xf numFmtId="0" fontId="9" fillId="8" borderId="0" xfId="0" applyFont="1" applyFill="1" applyBorder="1" applyProtection="1">
      <protection hidden="1"/>
    </xf>
    <xf numFmtId="0" fontId="9" fillId="8" borderId="0" xfId="0" applyFont="1" applyFill="1" applyBorder="1" applyAlignment="1" applyProtection="1">
      <alignment horizontal="right"/>
      <protection hidden="1"/>
    </xf>
    <xf numFmtId="0" fontId="3" fillId="3" borderId="1" xfId="0" quotePrefix="1" applyFont="1" applyFill="1" applyBorder="1" applyAlignment="1" applyProtection="1">
      <alignment horizontal="center" vertical="center"/>
      <protection hidden="1"/>
    </xf>
    <xf numFmtId="0" fontId="4" fillId="3" borderId="10" xfId="0" quotePrefix="1" applyFont="1" applyFill="1" applyBorder="1" applyAlignment="1" applyProtection="1">
      <alignment horizontal="center" vertical="center"/>
      <protection hidden="1"/>
    </xf>
    <xf numFmtId="2" fontId="4" fillId="0" borderId="1" xfId="0" quotePrefix="1" applyNumberFormat="1" applyFont="1" applyBorder="1" applyAlignment="1" applyProtection="1">
      <alignment horizontal="center" vertical="center"/>
      <protection hidden="1"/>
    </xf>
    <xf numFmtId="0" fontId="4" fillId="8" borderId="1" xfId="0" applyFont="1" applyFill="1" applyBorder="1" applyAlignment="1" applyProtection="1">
      <alignment horizontal="right" vertical="center" wrapText="1"/>
      <protection locked="0"/>
    </xf>
    <xf numFmtId="0" fontId="10" fillId="5" borderId="15" xfId="0" applyFont="1" applyFill="1" applyBorder="1" applyAlignment="1" applyProtection="1">
      <alignment horizontal="center" vertical="center" wrapText="1"/>
      <protection hidden="1"/>
    </xf>
    <xf numFmtId="0" fontId="10" fillId="8" borderId="0" xfId="0" applyFont="1" applyFill="1" applyBorder="1" applyAlignment="1" applyProtection="1">
      <alignment horizontal="center" vertical="center" wrapText="1"/>
      <protection hidden="1"/>
    </xf>
    <xf numFmtId="14" fontId="5" fillId="8" borderId="0" xfId="0" applyNumberFormat="1" applyFont="1" applyFill="1" applyBorder="1" applyAlignment="1" applyProtection="1">
      <alignment horizontal="center" vertical="center" wrapText="1"/>
      <protection locked="0"/>
    </xf>
    <xf numFmtId="0" fontId="10" fillId="8" borderId="43" xfId="0" applyFont="1" applyFill="1" applyBorder="1" applyAlignment="1" applyProtection="1">
      <alignment horizontal="center" vertical="center" wrapText="1"/>
      <protection hidden="1"/>
    </xf>
    <xf numFmtId="0" fontId="4" fillId="5" borderId="15" xfId="0" applyFont="1" applyFill="1" applyBorder="1" applyAlignment="1" applyProtection="1">
      <alignment horizontal="center"/>
      <protection hidden="1"/>
    </xf>
    <xf numFmtId="0" fontId="10" fillId="5" borderId="15" xfId="0" applyFont="1" applyFill="1" applyBorder="1" applyAlignment="1" applyProtection="1">
      <alignment horizontal="center"/>
      <protection hidden="1"/>
    </xf>
    <xf numFmtId="0" fontId="10" fillId="5" borderId="15" xfId="0" applyFont="1" applyFill="1" applyBorder="1" applyAlignment="1" applyProtection="1">
      <alignment horizontal="center" wrapText="1"/>
      <protection hidden="1"/>
    </xf>
    <xf numFmtId="165" fontId="5" fillId="8" borderId="25" xfId="0" applyNumberFormat="1" applyFont="1" applyFill="1" applyBorder="1" applyAlignment="1" applyProtection="1">
      <alignment horizontal="center" vertical="center" wrapText="1"/>
      <protection locked="0"/>
    </xf>
    <xf numFmtId="0" fontId="9" fillId="8" borderId="25" xfId="0" applyFont="1" applyFill="1" applyBorder="1" applyProtection="1">
      <protection hidden="1"/>
    </xf>
    <xf numFmtId="165" fontId="3" fillId="9" borderId="1" xfId="0" applyNumberFormat="1" applyFont="1" applyFill="1" applyBorder="1" applyAlignment="1" applyProtection="1">
      <alignment horizontal="center" vertical="center" wrapText="1"/>
      <protection locked="0"/>
    </xf>
    <xf numFmtId="165" fontId="3" fillId="8" borderId="1" xfId="0" applyNumberFormat="1" applyFont="1" applyFill="1" applyBorder="1" applyAlignment="1" applyProtection="1">
      <alignment horizontal="center" vertical="center" wrapText="1"/>
    </xf>
    <xf numFmtId="0" fontId="4" fillId="6" borderId="18" xfId="0" quotePrefix="1" applyFont="1" applyFill="1" applyBorder="1" applyAlignment="1" applyProtection="1">
      <alignment horizontal="center" vertical="center" wrapText="1"/>
      <protection hidden="1"/>
    </xf>
    <xf numFmtId="0" fontId="4" fillId="6" borderId="10" xfId="0" quotePrefix="1" applyFont="1" applyFill="1" applyBorder="1" applyAlignment="1" applyProtection="1">
      <alignment horizontal="center" vertical="center" wrapText="1"/>
      <protection hidden="1"/>
    </xf>
    <xf numFmtId="0" fontId="5" fillId="6" borderId="1" xfId="0" applyFont="1" applyFill="1" applyBorder="1" applyAlignment="1" applyProtection="1">
      <alignment horizontal="right"/>
      <protection hidden="1"/>
    </xf>
    <xf numFmtId="0" fontId="5" fillId="6" borderId="10" xfId="0" applyFont="1" applyFill="1" applyBorder="1" applyAlignment="1" applyProtection="1">
      <alignment horizontal="center" vertical="center" wrapText="1"/>
      <protection hidden="1"/>
    </xf>
    <xf numFmtId="0" fontId="5" fillId="6" borderId="42" xfId="0" applyFont="1" applyFill="1" applyBorder="1" applyAlignment="1" applyProtection="1">
      <alignment horizontal="right"/>
      <protection hidden="1"/>
    </xf>
    <xf numFmtId="0" fontId="5" fillId="6" borderId="42" xfId="0" applyFont="1" applyFill="1" applyBorder="1" applyAlignment="1" applyProtection="1">
      <alignment horizontal="center" vertical="center"/>
      <protection hidden="1"/>
    </xf>
    <xf numFmtId="0" fontId="35" fillId="3" borderId="0" xfId="0" quotePrefix="1" applyFont="1" applyFill="1" applyBorder="1" applyProtection="1">
      <protection hidden="1"/>
    </xf>
    <xf numFmtId="0" fontId="26" fillId="8" borderId="0" xfId="0" applyFont="1" applyFill="1" applyBorder="1" applyProtection="1">
      <protection hidden="1"/>
    </xf>
    <xf numFmtId="0" fontId="0" fillId="8" borderId="0" xfId="0" applyFill="1" applyBorder="1" applyProtection="1">
      <protection hidden="1"/>
    </xf>
    <xf numFmtId="0" fontId="0" fillId="8" borderId="0" xfId="0" applyFill="1" applyBorder="1" applyAlignment="1" applyProtection="1">
      <alignment horizontal="right"/>
      <protection hidden="1"/>
    </xf>
    <xf numFmtId="0" fontId="5" fillId="8" borderId="0" xfId="0" applyFont="1" applyFill="1" applyBorder="1" applyProtection="1">
      <protection hidden="1"/>
    </xf>
    <xf numFmtId="0" fontId="0" fillId="8" borderId="0" xfId="0" applyFill="1" applyBorder="1" applyAlignment="1" applyProtection="1">
      <alignment horizontal="center"/>
      <protection hidden="1"/>
    </xf>
    <xf numFmtId="0" fontId="3" fillId="8" borderId="0" xfId="0" applyFont="1" applyFill="1" applyBorder="1" applyAlignment="1" applyProtection="1">
      <alignment horizontal="center"/>
      <protection hidden="1"/>
    </xf>
    <xf numFmtId="0" fontId="5" fillId="0" borderId="0" xfId="4" applyFont="1"/>
    <xf numFmtId="0" fontId="3" fillId="0" borderId="0" xfId="4"/>
    <xf numFmtId="0" fontId="3" fillId="0" borderId="0" xfId="4" applyFont="1"/>
    <xf numFmtId="17" fontId="3" fillId="0" borderId="0" xfId="4" quotePrefix="1" applyNumberFormat="1" applyFont="1"/>
    <xf numFmtId="0" fontId="3" fillId="0" borderId="0" xfId="4" quotePrefix="1"/>
    <xf numFmtId="17" fontId="3" fillId="0" borderId="0" xfId="4" quotePrefix="1" applyNumberFormat="1"/>
    <xf numFmtId="0" fontId="0" fillId="0" borderId="0" xfId="0" applyProtection="1">
      <protection locked="0"/>
    </xf>
    <xf numFmtId="0" fontId="0" fillId="0" borderId="0" xfId="0" applyAlignment="1" applyProtection="1">
      <alignment vertical="center"/>
      <protection locked="0"/>
    </xf>
    <xf numFmtId="14" fontId="13" fillId="2" borderId="1" xfId="0" applyNumberFormat="1" applyFont="1" applyFill="1" applyBorder="1" applyAlignment="1" applyProtection="1">
      <alignment vertical="center"/>
      <protection locked="0"/>
    </xf>
    <xf numFmtId="14" fontId="13" fillId="12" borderId="1" xfId="0" applyNumberFormat="1" applyFont="1" applyFill="1" applyBorder="1" applyAlignment="1" applyProtection="1">
      <alignment vertical="center"/>
      <protection locked="0"/>
    </xf>
    <xf numFmtId="0" fontId="10" fillId="3" borderId="1" xfId="0" applyNumberFormat="1" applyFont="1" applyFill="1" applyBorder="1" applyProtection="1"/>
    <xf numFmtId="0" fontId="18" fillId="3" borderId="0" xfId="0" applyFont="1" applyFill="1" applyBorder="1" applyAlignment="1" applyProtection="1">
      <alignment vertical="top" wrapText="1"/>
      <protection hidden="1"/>
    </xf>
    <xf numFmtId="0" fontId="36" fillId="0" borderId="0" xfId="0" applyFont="1" applyFill="1" applyProtection="1"/>
    <xf numFmtId="0" fontId="37" fillId="0" borderId="0" xfId="0" applyFont="1" applyFill="1" applyProtection="1"/>
    <xf numFmtId="0" fontId="37" fillId="0" borderId="0" xfId="0" applyFont="1" applyFill="1" applyAlignment="1">
      <alignment horizontal="right"/>
    </xf>
    <xf numFmtId="0" fontId="38" fillId="0" borderId="0" xfId="0" applyFont="1" applyFill="1" applyProtection="1"/>
    <xf numFmtId="1" fontId="39" fillId="0" borderId="0" xfId="0" applyNumberFormat="1" applyFont="1" applyFill="1" applyAlignment="1" applyProtection="1">
      <alignment horizontal="left"/>
    </xf>
    <xf numFmtId="0" fontId="40" fillId="0" borderId="0" xfId="0" applyFont="1" applyFill="1" applyProtection="1"/>
    <xf numFmtId="0" fontId="41" fillId="0" borderId="44" xfId="2" applyFont="1" applyFill="1" applyBorder="1" applyAlignment="1" applyProtection="1"/>
    <xf numFmtId="0" fontId="42" fillId="0" borderId="37" xfId="0" applyFont="1" applyFill="1" applyBorder="1" applyProtection="1"/>
    <xf numFmtId="0" fontId="42" fillId="0" borderId="2" xfId="0" applyFont="1" applyFill="1" applyBorder="1" applyProtection="1"/>
    <xf numFmtId="0" fontId="43" fillId="0" borderId="38" xfId="0" applyFont="1" applyFill="1" applyBorder="1" applyAlignment="1">
      <alignment horizontal="right" textRotation="90" wrapText="1"/>
    </xf>
    <xf numFmtId="0" fontId="43" fillId="0" borderId="15" xfId="0" applyFont="1" applyFill="1" applyBorder="1" applyAlignment="1">
      <alignment horizontal="right" textRotation="90" wrapText="1"/>
    </xf>
    <xf numFmtId="0" fontId="43" fillId="0" borderId="28" xfId="0" applyFont="1" applyFill="1" applyBorder="1" applyAlignment="1">
      <alignment horizontal="right" textRotation="90" wrapText="1"/>
    </xf>
    <xf numFmtId="0" fontId="43" fillId="0" borderId="38" xfId="0" applyFont="1" applyFill="1" applyBorder="1" applyAlignment="1">
      <alignment horizontal="right" textRotation="90"/>
    </xf>
    <xf numFmtId="1" fontId="0" fillId="0" borderId="8" xfId="0" applyNumberFormat="1" applyFont="1" applyFill="1" applyBorder="1" applyProtection="1"/>
    <xf numFmtId="0" fontId="0" fillId="0" borderId="8" xfId="0" applyFont="1" applyFill="1" applyBorder="1" applyProtection="1"/>
    <xf numFmtId="0" fontId="0" fillId="0" borderId="6" xfId="0" applyFont="1" applyFill="1" applyBorder="1" applyAlignment="1" applyProtection="1">
      <alignment horizontal="left"/>
    </xf>
    <xf numFmtId="0" fontId="41" fillId="0" borderId="45" xfId="0" applyFont="1" applyFill="1" applyBorder="1"/>
    <xf numFmtId="0" fontId="41" fillId="0" borderId="46" xfId="0" applyFont="1" applyFill="1" applyBorder="1"/>
    <xf numFmtId="0" fontId="41" fillId="0" borderId="46" xfId="0" applyFont="1" applyFill="1" applyBorder="1" applyProtection="1"/>
    <xf numFmtId="0" fontId="41" fillId="0" borderId="10" xfId="0" applyFont="1" applyFill="1" applyBorder="1" applyAlignment="1">
      <alignment horizontal="right"/>
    </xf>
    <xf numFmtId="0" fontId="41" fillId="0" borderId="36" xfId="0" applyFont="1" applyFill="1" applyBorder="1" applyAlignment="1">
      <alignment horizontal="right"/>
    </xf>
    <xf numFmtId="0" fontId="41" fillId="0" borderId="9" xfId="0" applyFont="1" applyFill="1" applyBorder="1" applyAlignment="1">
      <alignment horizontal="right"/>
    </xf>
    <xf numFmtId="0" fontId="41" fillId="0" borderId="11" xfId="0" applyFont="1" applyFill="1" applyBorder="1" applyAlignment="1">
      <alignment horizontal="right"/>
    </xf>
    <xf numFmtId="0" fontId="41" fillId="0" borderId="16" xfId="0" applyFont="1" applyFill="1" applyBorder="1" applyAlignment="1">
      <alignment horizontal="right"/>
    </xf>
    <xf numFmtId="0" fontId="41" fillId="0" borderId="24" xfId="0" applyFont="1" applyFill="1" applyBorder="1"/>
    <xf numFmtId="0" fontId="41" fillId="0" borderId="39" xfId="0" applyFont="1" applyFill="1" applyBorder="1" applyProtection="1"/>
    <xf numFmtId="0" fontId="41" fillId="0" borderId="1" xfId="0" applyFont="1" applyFill="1" applyBorder="1" applyAlignment="1">
      <alignment horizontal="right"/>
    </xf>
    <xf numFmtId="0" fontId="41" fillId="0" borderId="32" xfId="0" applyFont="1" applyFill="1" applyBorder="1" applyAlignment="1">
      <alignment horizontal="right"/>
    </xf>
    <xf numFmtId="0" fontId="41" fillId="0" borderId="17" xfId="0" applyFont="1" applyFill="1" applyBorder="1" applyAlignment="1">
      <alignment horizontal="right"/>
    </xf>
    <xf numFmtId="0" fontId="41" fillId="0" borderId="19" xfId="0" applyFont="1" applyFill="1" applyBorder="1" applyAlignment="1">
      <alignment horizontal="right"/>
    </xf>
    <xf numFmtId="0" fontId="41" fillId="0" borderId="20" xfId="0" applyFont="1" applyFill="1" applyBorder="1" applyAlignment="1">
      <alignment horizontal="right"/>
    </xf>
    <xf numFmtId="0" fontId="41" fillId="0" borderId="24" xfId="0" applyFont="1" applyFill="1" applyBorder="1" applyAlignment="1">
      <alignment horizontal="right"/>
    </xf>
    <xf numFmtId="0" fontId="41" fillId="0" borderId="39" xfId="0" applyFont="1" applyFill="1" applyBorder="1"/>
    <xf numFmtId="0" fontId="41" fillId="0" borderId="24" xfId="0" applyFont="1" applyFill="1" applyBorder="1" applyAlignment="1">
      <alignment horizontal="right" vertical="center"/>
    </xf>
    <xf numFmtId="0" fontId="41" fillId="0" borderId="39" xfId="0" applyFont="1" applyFill="1" applyBorder="1" applyAlignment="1" applyProtection="1">
      <alignment vertical="center" wrapText="1"/>
    </xf>
    <xf numFmtId="0" fontId="41" fillId="0" borderId="27" xfId="0" applyFont="1" applyFill="1" applyBorder="1"/>
    <xf numFmtId="0" fontId="41" fillId="0" borderId="4" xfId="0" applyFont="1" applyFill="1" applyBorder="1"/>
    <xf numFmtId="0" fontId="41" fillId="0" borderId="40" xfId="0" applyFont="1" applyFill="1" applyBorder="1"/>
    <xf numFmtId="0" fontId="41" fillId="0" borderId="26" xfId="0" applyFont="1" applyFill="1" applyBorder="1" applyAlignment="1">
      <alignment horizontal="right"/>
    </xf>
    <xf numFmtId="0" fontId="41" fillId="0" borderId="13" xfId="0" applyFont="1" applyFill="1" applyBorder="1" applyAlignment="1">
      <alignment horizontal="right"/>
    </xf>
    <xf numFmtId="0" fontId="41" fillId="0" borderId="47" xfId="0" applyFont="1" applyFill="1" applyBorder="1" applyAlignment="1">
      <alignment horizontal="right"/>
    </xf>
    <xf numFmtId="0" fontId="41" fillId="0" borderId="12" xfId="0" applyFont="1" applyFill="1" applyBorder="1" applyAlignment="1">
      <alignment horizontal="right"/>
    </xf>
    <xf numFmtId="0" fontId="41" fillId="0" borderId="14" xfId="0" applyFont="1" applyFill="1" applyBorder="1" applyAlignment="1">
      <alignment horizontal="right"/>
    </xf>
    <xf numFmtId="0" fontId="41" fillId="0" borderId="39" xfId="0" applyFont="1" applyFill="1" applyBorder="1" applyAlignment="1">
      <alignment horizontal="right"/>
    </xf>
    <xf numFmtId="0" fontId="41" fillId="0" borderId="17" xfId="0" applyFont="1" applyFill="1" applyBorder="1" applyProtection="1"/>
    <xf numFmtId="0" fontId="41" fillId="0" borderId="48" xfId="0" applyFont="1" applyFill="1" applyBorder="1" applyAlignment="1">
      <alignment horizontal="right"/>
    </xf>
    <xf numFmtId="0" fontId="41" fillId="0" borderId="39" xfId="0" applyFont="1" applyFill="1" applyBorder="1" applyAlignment="1">
      <alignment horizontal="right" vertical="center"/>
    </xf>
    <xf numFmtId="0" fontId="41" fillId="0" borderId="20" xfId="1" applyFont="1" applyFill="1" applyBorder="1" applyAlignment="1" applyProtection="1">
      <alignment horizontal="right" wrapText="1"/>
      <protection locked="0"/>
    </xf>
    <xf numFmtId="0" fontId="41" fillId="0" borderId="1" xfId="1" applyFont="1" applyFill="1" applyBorder="1" applyAlignment="1" applyProtection="1">
      <alignment horizontal="right"/>
      <protection locked="0"/>
    </xf>
    <xf numFmtId="0" fontId="41" fillId="0" borderId="32" xfId="1" applyFont="1" applyFill="1" applyBorder="1" applyAlignment="1">
      <alignment horizontal="right"/>
    </xf>
    <xf numFmtId="0" fontId="41" fillId="0" borderId="17" xfId="1" applyFont="1" applyFill="1" applyBorder="1" applyAlignment="1" applyProtection="1">
      <alignment horizontal="right"/>
      <protection locked="0"/>
    </xf>
    <xf numFmtId="0" fontId="41" fillId="0" borderId="1" xfId="1" applyFont="1" applyFill="1" applyBorder="1" applyAlignment="1" applyProtection="1">
      <alignment horizontal="right" wrapText="1"/>
      <protection locked="0"/>
    </xf>
    <xf numFmtId="0" fontId="41" fillId="0" borderId="19" xfId="1" applyFont="1" applyFill="1" applyBorder="1" applyAlignment="1" applyProtection="1">
      <alignment horizontal="right" wrapText="1"/>
      <protection locked="0"/>
    </xf>
    <xf numFmtId="0" fontId="45" fillId="0" borderId="39" xfId="0" applyFont="1" applyFill="1" applyBorder="1" applyAlignment="1">
      <alignment horizontal="right"/>
    </xf>
    <xf numFmtId="0" fontId="45" fillId="0" borderId="17" xfId="0" applyFont="1" applyFill="1" applyBorder="1" applyProtection="1"/>
    <xf numFmtId="0" fontId="45" fillId="0" borderId="17" xfId="0" applyFont="1" applyFill="1" applyBorder="1" applyAlignment="1">
      <alignment horizontal="right"/>
    </xf>
    <xf numFmtId="0" fontId="45" fillId="0" borderId="1" xfId="0" applyFont="1" applyFill="1" applyBorder="1" applyAlignment="1">
      <alignment horizontal="right"/>
    </xf>
    <xf numFmtId="0" fontId="45" fillId="0" borderId="19" xfId="0" applyFont="1" applyFill="1" applyBorder="1" applyAlignment="1">
      <alignment horizontal="right"/>
    </xf>
    <xf numFmtId="0" fontId="45" fillId="0" borderId="20" xfId="0" applyFont="1" applyFill="1" applyBorder="1" applyAlignment="1">
      <alignment horizontal="right"/>
    </xf>
    <xf numFmtId="0" fontId="45" fillId="0" borderId="9" xfId="0" applyFont="1" applyFill="1" applyBorder="1" applyProtection="1"/>
    <xf numFmtId="0" fontId="45" fillId="0" borderId="9" xfId="0" applyFont="1" applyFill="1" applyBorder="1" applyAlignment="1">
      <alignment horizontal="right"/>
    </xf>
    <xf numFmtId="0" fontId="45" fillId="0" borderId="10" xfId="0" applyFont="1" applyFill="1" applyBorder="1" applyAlignment="1">
      <alignment horizontal="right"/>
    </xf>
    <xf numFmtId="0" fontId="45" fillId="0" borderId="11" xfId="0" applyFont="1" applyFill="1" applyBorder="1" applyAlignment="1">
      <alignment horizontal="right"/>
    </xf>
    <xf numFmtId="0" fontId="45" fillId="0" borderId="22" xfId="0" applyFont="1" applyFill="1" applyBorder="1" applyAlignment="1">
      <alignment horizontal="right"/>
    </xf>
    <xf numFmtId="0" fontId="45" fillId="0" borderId="38" xfId="0" applyFont="1" applyFill="1" applyBorder="1" applyAlignment="1">
      <alignment horizontal="right"/>
    </xf>
    <xf numFmtId="0" fontId="45" fillId="0" borderId="15" xfId="0" applyFont="1" applyFill="1" applyBorder="1" applyAlignment="1">
      <alignment horizontal="right"/>
    </xf>
    <xf numFmtId="0" fontId="45" fillId="0" borderId="28" xfId="0" applyFont="1" applyFill="1" applyBorder="1" applyAlignment="1">
      <alignment horizontal="right"/>
    </xf>
    <xf numFmtId="0" fontId="45" fillId="0" borderId="39" xfId="0" applyFont="1" applyFill="1" applyBorder="1" applyAlignment="1">
      <alignment horizontal="right" vertical="top" wrapText="1"/>
    </xf>
    <xf numFmtId="0" fontId="45" fillId="0" borderId="40" xfId="0" applyFont="1" applyFill="1" applyBorder="1" applyAlignment="1">
      <alignment horizontal="right"/>
    </xf>
    <xf numFmtId="0" fontId="45" fillId="0" borderId="40" xfId="0" applyFont="1" applyFill="1" applyBorder="1" applyProtection="1"/>
    <xf numFmtId="0" fontId="45" fillId="0" borderId="26" xfId="0" applyFont="1" applyFill="1" applyBorder="1" applyAlignment="1">
      <alignment horizontal="right"/>
    </xf>
    <xf numFmtId="0" fontId="45" fillId="0" borderId="13" xfId="0" applyFont="1" applyFill="1" applyBorder="1" applyAlignment="1">
      <alignment horizontal="right"/>
    </xf>
    <xf numFmtId="0" fontId="45" fillId="0" borderId="47" xfId="0" applyFont="1" applyFill="1" applyBorder="1" applyAlignment="1">
      <alignment horizontal="right"/>
    </xf>
    <xf numFmtId="0" fontId="45" fillId="0" borderId="12" xfId="0" applyFont="1" applyFill="1" applyBorder="1" applyAlignment="1">
      <alignment horizontal="right"/>
    </xf>
    <xf numFmtId="0" fontId="45" fillId="0" borderId="14" xfId="0" applyFont="1" applyFill="1" applyBorder="1" applyAlignment="1">
      <alignment horizontal="right"/>
    </xf>
    <xf numFmtId="0" fontId="41" fillId="0" borderId="3" xfId="0" applyFont="1" applyFill="1" applyBorder="1"/>
    <xf numFmtId="0" fontId="0" fillId="0" borderId="45" xfId="0" applyFont="1" applyFill="1" applyBorder="1" applyAlignment="1" applyProtection="1">
      <alignment horizontal="left"/>
    </xf>
    <xf numFmtId="0" fontId="41" fillId="0" borderId="31" xfId="0" applyFont="1" applyFill="1" applyBorder="1" applyProtection="1"/>
    <xf numFmtId="0" fontId="41" fillId="0" borderId="31" xfId="0" applyFont="1" applyFill="1" applyBorder="1" applyAlignment="1">
      <alignment horizontal="right"/>
    </xf>
    <xf numFmtId="0" fontId="41" fillId="0" borderId="30" xfId="0" applyFont="1" applyFill="1" applyBorder="1" applyAlignment="1">
      <alignment horizontal="right"/>
    </xf>
    <xf numFmtId="0" fontId="41" fillId="0" borderId="49" xfId="0" applyFont="1" applyFill="1" applyBorder="1" applyAlignment="1">
      <alignment horizontal="right"/>
    </xf>
    <xf numFmtId="0" fontId="41" fillId="0" borderId="50" xfId="0" applyFont="1" applyFill="1" applyBorder="1" applyAlignment="1">
      <alignment horizontal="right"/>
    </xf>
    <xf numFmtId="0" fontId="41" fillId="0" borderId="51" xfId="0" applyFont="1" applyFill="1" applyBorder="1" applyAlignment="1">
      <alignment horizontal="right"/>
    </xf>
    <xf numFmtId="0" fontId="41" fillId="0" borderId="52" xfId="0" applyFont="1" applyFill="1" applyBorder="1" applyAlignment="1">
      <alignment horizontal="right"/>
    </xf>
    <xf numFmtId="0" fontId="41" fillId="0" borderId="29" xfId="0" applyFont="1" applyFill="1" applyBorder="1" applyAlignment="1">
      <alignment horizontal="right"/>
    </xf>
    <xf numFmtId="0" fontId="41" fillId="0" borderId="21" xfId="0" applyFont="1" applyFill="1" applyBorder="1" applyProtection="1"/>
    <xf numFmtId="0" fontId="41" fillId="0" borderId="21" xfId="0" applyFont="1" applyFill="1" applyBorder="1" applyAlignment="1">
      <alignment horizontal="right"/>
    </xf>
    <xf numFmtId="0" fontId="41" fillId="0" borderId="18" xfId="0" applyFont="1" applyFill="1" applyBorder="1" applyAlignment="1">
      <alignment horizontal="right"/>
    </xf>
    <xf numFmtId="0" fontId="41" fillId="0" borderId="22" xfId="0" applyFont="1" applyFill="1" applyBorder="1" applyAlignment="1">
      <alignment horizontal="right"/>
    </xf>
    <xf numFmtId="0" fontId="41" fillId="0" borderId="23" xfId="0" applyFont="1" applyFill="1" applyBorder="1" applyAlignment="1">
      <alignment horizontal="right"/>
    </xf>
    <xf numFmtId="0" fontId="41" fillId="0" borderId="33" xfId="0" applyFont="1" applyFill="1" applyBorder="1" applyAlignment="1">
      <alignment horizontal="right"/>
    </xf>
    <xf numFmtId="0" fontId="41" fillId="0" borderId="17" xfId="0" applyFont="1" applyFill="1" applyBorder="1" applyAlignment="1" applyProtection="1">
      <alignment horizontal="left"/>
    </xf>
    <xf numFmtId="0" fontId="41" fillId="0" borderId="46" xfId="0" applyFont="1" applyFill="1" applyBorder="1" applyAlignment="1" applyProtection="1">
      <alignment horizontal="left"/>
    </xf>
    <xf numFmtId="0" fontId="41" fillId="0" borderId="39" xfId="0" applyFont="1" applyFill="1" applyBorder="1" applyAlignment="1" applyProtection="1">
      <alignment horizontal="left"/>
    </xf>
    <xf numFmtId="0" fontId="0" fillId="0" borderId="40" xfId="0" applyFont="1" applyFill="1" applyBorder="1" applyAlignment="1" applyProtection="1">
      <alignment horizontal="left"/>
    </xf>
    <xf numFmtId="0" fontId="41" fillId="0" borderId="40" xfId="0" applyFont="1" applyFill="1" applyBorder="1" applyAlignment="1" applyProtection="1">
      <alignment horizontal="left"/>
    </xf>
    <xf numFmtId="0" fontId="41" fillId="0" borderId="53" xfId="0" applyFont="1" applyFill="1" applyBorder="1"/>
    <xf numFmtId="0" fontId="41" fillId="0" borderId="9" xfId="0" applyFont="1" applyFill="1" applyBorder="1" applyProtection="1"/>
    <xf numFmtId="0" fontId="41" fillId="0" borderId="54" xfId="0" applyFont="1" applyFill="1" applyBorder="1"/>
    <xf numFmtId="0" fontId="0" fillId="0" borderId="40" xfId="0" applyFont="1" applyFill="1" applyBorder="1" applyProtection="1"/>
    <xf numFmtId="0" fontId="41" fillId="0" borderId="40" xfId="0" applyFont="1" applyFill="1" applyBorder="1" applyProtection="1"/>
    <xf numFmtId="0" fontId="41" fillId="0" borderId="2" xfId="0" applyFont="1" applyFill="1" applyBorder="1"/>
    <xf numFmtId="0" fontId="41" fillId="0" borderId="55" xfId="0" applyFont="1" applyFill="1" applyBorder="1" applyAlignment="1">
      <alignment horizontal="right"/>
    </xf>
    <xf numFmtId="0" fontId="41" fillId="0" borderId="25" xfId="0" applyFont="1" applyFill="1" applyBorder="1" applyAlignment="1">
      <alignment horizontal="right"/>
    </xf>
    <xf numFmtId="0" fontId="41" fillId="0" borderId="17" xfId="0" applyFont="1" applyFill="1" applyBorder="1"/>
    <xf numFmtId="0" fontId="41" fillId="0" borderId="17" xfId="1" applyFont="1" applyFill="1" applyBorder="1" applyAlignment="1" applyProtection="1">
      <alignment horizontal="right" wrapText="1"/>
      <protection locked="0"/>
    </xf>
    <xf numFmtId="0" fontId="41" fillId="0" borderId="19" xfId="1" applyFont="1" applyFill="1" applyBorder="1" applyAlignment="1">
      <alignment horizontal="right"/>
    </xf>
    <xf numFmtId="0" fontId="41" fillId="0" borderId="25" xfId="1" applyFont="1" applyFill="1" applyBorder="1" applyAlignment="1">
      <alignment horizontal="right"/>
    </xf>
    <xf numFmtId="0" fontId="41" fillId="0" borderId="12" xfId="0" applyFont="1" applyFill="1" applyBorder="1" applyProtection="1"/>
    <xf numFmtId="0" fontId="41" fillId="0" borderId="14" xfId="1" applyFont="1" applyFill="1" applyBorder="1" applyAlignment="1">
      <alignment horizontal="right"/>
    </xf>
    <xf numFmtId="0" fontId="41" fillId="0" borderId="56" xfId="0" applyFont="1" applyFill="1" applyBorder="1" applyAlignment="1">
      <alignment horizontal="right"/>
    </xf>
    <xf numFmtId="1" fontId="41" fillId="0" borderId="39" xfId="0" applyNumberFormat="1" applyFont="1" applyFill="1" applyBorder="1" applyProtection="1"/>
    <xf numFmtId="0" fontId="41" fillId="0" borderId="24" xfId="0" applyFont="1" applyFill="1" applyBorder="1" applyAlignment="1" applyProtection="1">
      <alignment horizontal="right"/>
    </xf>
    <xf numFmtId="0" fontId="41" fillId="0" borderId="1" xfId="0" applyFont="1" applyFill="1" applyBorder="1" applyAlignment="1" applyProtection="1">
      <alignment horizontal="right"/>
    </xf>
    <xf numFmtId="0" fontId="41" fillId="0" borderId="55" xfId="0" applyFont="1" applyFill="1" applyBorder="1" applyAlignment="1" applyProtection="1">
      <alignment horizontal="right"/>
    </xf>
    <xf numFmtId="0" fontId="41" fillId="0" borderId="25" xfId="0" applyFont="1" applyFill="1" applyBorder="1" applyAlignment="1" applyProtection="1">
      <alignment horizontal="right"/>
    </xf>
    <xf numFmtId="0" fontId="41" fillId="0" borderId="17" xfId="0" applyFont="1" applyFill="1" applyBorder="1" applyAlignment="1" applyProtection="1">
      <alignment horizontal="right"/>
    </xf>
    <xf numFmtId="0" fontId="41" fillId="0" borderId="24" xfId="2" applyFont="1" applyFill="1" applyBorder="1" applyAlignment="1" applyProtection="1"/>
    <xf numFmtId="0" fontId="41" fillId="0" borderId="39" xfId="0" applyFont="1" applyFill="1" applyBorder="1" applyAlignment="1">
      <alignment horizontal="left"/>
    </xf>
    <xf numFmtId="0" fontId="41" fillId="0" borderId="45" xfId="0" applyFont="1" applyFill="1" applyBorder="1" applyAlignment="1">
      <alignment horizontal="right"/>
    </xf>
    <xf numFmtId="0" fontId="41" fillId="0" borderId="57" xfId="0" applyFont="1" applyFill="1" applyBorder="1" applyAlignment="1">
      <alignment horizontal="right"/>
    </xf>
    <xf numFmtId="0" fontId="41" fillId="0" borderId="43" xfId="0" applyFont="1" applyFill="1" applyBorder="1" applyAlignment="1">
      <alignment horizontal="right"/>
    </xf>
    <xf numFmtId="164" fontId="41" fillId="0" borderId="55" xfId="0" applyNumberFormat="1" applyFont="1" applyFill="1" applyBorder="1" applyAlignment="1">
      <alignment horizontal="right"/>
    </xf>
    <xf numFmtId="164" fontId="41" fillId="0" borderId="25" xfId="0" applyNumberFormat="1" applyFont="1" applyFill="1" applyBorder="1" applyAlignment="1">
      <alignment horizontal="right"/>
    </xf>
    <xf numFmtId="166" fontId="41" fillId="0" borderId="25" xfId="0" applyNumberFormat="1" applyFont="1" applyFill="1" applyBorder="1" applyAlignment="1">
      <alignment horizontal="right"/>
    </xf>
    <xf numFmtId="1" fontId="41" fillId="0" borderId="24" xfId="0" applyNumberFormat="1" applyFont="1" applyFill="1" applyBorder="1" applyAlignment="1">
      <alignment horizontal="right"/>
    </xf>
    <xf numFmtId="2" fontId="41" fillId="0" borderId="55" xfId="0" applyNumberFormat="1" applyFont="1" applyFill="1" applyBorder="1" applyAlignment="1">
      <alignment horizontal="right"/>
    </xf>
    <xf numFmtId="2" fontId="41" fillId="0" borderId="25" xfId="0" applyNumberFormat="1" applyFont="1" applyFill="1" applyBorder="1" applyAlignment="1">
      <alignment horizontal="right"/>
    </xf>
    <xf numFmtId="0" fontId="41" fillId="0" borderId="3" xfId="0" applyFont="1" applyFill="1" applyBorder="1" applyAlignment="1">
      <alignment vertical="top" wrapText="1"/>
    </xf>
    <xf numFmtId="0" fontId="41" fillId="0" borderId="39" xfId="2" applyFont="1" applyFill="1" applyBorder="1" applyAlignment="1" applyProtection="1">
      <alignment horizontal="left"/>
    </xf>
    <xf numFmtId="0" fontId="41" fillId="0" borderId="39" xfId="0" applyFont="1" applyFill="1" applyBorder="1" applyAlignment="1">
      <alignment vertical="top" wrapText="1"/>
    </xf>
    <xf numFmtId="0" fontId="41" fillId="0" borderId="39" xfId="0" applyFont="1" applyFill="1" applyBorder="1" applyAlignment="1">
      <alignment horizontal="right" vertical="top"/>
    </xf>
    <xf numFmtId="0" fontId="41" fillId="0" borderId="3" xfId="0" applyFont="1" applyFill="1" applyBorder="1" applyAlignment="1">
      <alignment horizontal="right"/>
    </xf>
    <xf numFmtId="0" fontId="41" fillId="0" borderId="41" xfId="0" applyFont="1" applyFill="1" applyBorder="1" applyProtection="1"/>
    <xf numFmtId="0" fontId="45" fillId="0" borderId="47" xfId="0" applyFont="1" applyFill="1" applyBorder="1" applyAlignment="1">
      <alignment horizontal="left"/>
    </xf>
    <xf numFmtId="0" fontId="45" fillId="0" borderId="58" xfId="6" applyFont="1" applyFill="1" applyBorder="1" applyAlignment="1">
      <alignment horizontal="right"/>
    </xf>
    <xf numFmtId="0" fontId="45" fillId="0" borderId="59" xfId="6" applyFont="1" applyFill="1" applyBorder="1" applyAlignment="1">
      <alignment horizontal="right"/>
    </xf>
    <xf numFmtId="0" fontId="45" fillId="0" borderId="60" xfId="6" applyFont="1" applyFill="1" applyBorder="1" applyAlignment="1">
      <alignment horizontal="right"/>
    </xf>
    <xf numFmtId="0" fontId="48" fillId="0" borderId="58" xfId="6" applyFont="1" applyFill="1" applyBorder="1" applyAlignment="1">
      <alignment horizontal="right"/>
    </xf>
    <xf numFmtId="0" fontId="48" fillId="0" borderId="59" xfId="6" applyFont="1" applyFill="1" applyBorder="1" applyAlignment="1">
      <alignment horizontal="right"/>
    </xf>
    <xf numFmtId="0" fontId="45" fillId="0" borderId="61" xfId="6" applyFont="1" applyFill="1" applyBorder="1" applyAlignment="1">
      <alignment horizontal="right"/>
    </xf>
    <xf numFmtId="0" fontId="45" fillId="0" borderId="62" xfId="6" applyFont="1" applyFill="1" applyBorder="1" applyAlignment="1">
      <alignment horizontal="right"/>
    </xf>
    <xf numFmtId="0" fontId="45" fillId="0" borderId="63" xfId="6" applyFont="1" applyFill="1" applyBorder="1" applyAlignment="1">
      <alignment horizontal="right"/>
    </xf>
    <xf numFmtId="0" fontId="49" fillId="0" borderId="0" xfId="0" applyFont="1" applyFill="1"/>
    <xf numFmtId="1" fontId="41" fillId="0" borderId="0" xfId="0" applyNumberFormat="1" applyFont="1" applyFill="1" applyProtection="1"/>
    <xf numFmtId="0" fontId="37" fillId="0" borderId="0" xfId="0" applyFont="1" applyFill="1"/>
    <xf numFmtId="0" fontId="41" fillId="0" borderId="0" xfId="0" applyFont="1" applyFill="1" applyProtection="1"/>
    <xf numFmtId="0" fontId="41" fillId="0" borderId="0" xfId="0" applyFont="1" applyFill="1" applyAlignment="1">
      <alignment horizontal="right"/>
    </xf>
    <xf numFmtId="1" fontId="41" fillId="0" borderId="0" xfId="0" applyNumberFormat="1" applyFont="1" applyFill="1" applyAlignment="1" applyProtection="1">
      <alignment vertical="top"/>
    </xf>
    <xf numFmtId="1" fontId="50" fillId="0" borderId="0" xfId="0" applyNumberFormat="1" applyFont="1" applyFill="1" applyProtection="1"/>
    <xf numFmtId="0" fontId="41" fillId="0" borderId="0" xfId="0" applyFont="1" applyFill="1" applyAlignment="1" applyProtection="1"/>
    <xf numFmtId="0" fontId="20" fillId="0" borderId="0" xfId="0" applyFont="1"/>
    <xf numFmtId="1" fontId="42" fillId="0" borderId="0" xfId="0" applyNumberFormat="1" applyFont="1" applyFill="1" applyProtection="1"/>
    <xf numFmtId="0" fontId="37" fillId="0" borderId="0" xfId="0" applyFont="1" applyFill="1" applyBorder="1" applyAlignment="1">
      <alignment horizontal="right"/>
    </xf>
    <xf numFmtId="0" fontId="17" fillId="0" borderId="0" xfId="0" applyFont="1" applyFill="1" applyBorder="1" applyAlignment="1">
      <alignment horizontal="center" vertical="center"/>
    </xf>
    <xf numFmtId="1" fontId="0" fillId="0" borderId="53" xfId="0" applyNumberFormat="1" applyFont="1" applyFill="1" applyBorder="1" applyProtection="1"/>
    <xf numFmtId="0" fontId="0" fillId="0" borderId="3" xfId="0" applyFont="1" applyFill="1" applyBorder="1" applyProtection="1"/>
    <xf numFmtId="0" fontId="0" fillId="0" borderId="0" xfId="0" applyFont="1" applyFill="1" applyBorder="1" applyAlignment="1" applyProtection="1">
      <alignment horizontal="left"/>
    </xf>
    <xf numFmtId="0" fontId="0" fillId="0" borderId="48" xfId="0" applyFont="1" applyFill="1" applyBorder="1" applyAlignment="1">
      <alignment horizontal="right"/>
    </xf>
    <xf numFmtId="0" fontId="4" fillId="3" borderId="0" xfId="0" applyNumberFormat="1" applyFont="1" applyFill="1" applyBorder="1" applyAlignment="1" applyProtection="1">
      <alignment horizontal="right"/>
      <protection hidden="1"/>
    </xf>
    <xf numFmtId="0" fontId="4" fillId="9" borderId="1" xfId="0" applyFont="1" applyFill="1" applyBorder="1" applyAlignment="1" applyProtection="1">
      <alignment horizontal="center" vertical="center" wrapText="1"/>
      <protection locked="0"/>
    </xf>
    <xf numFmtId="0" fontId="11" fillId="5" borderId="1" xfId="0" applyFont="1" applyFill="1" applyBorder="1" applyAlignment="1" applyProtection="1">
      <alignment horizontal="center" vertical="center"/>
    </xf>
    <xf numFmtId="0" fontId="3" fillId="3" borderId="1" xfId="0" applyFont="1" applyFill="1" applyBorder="1" applyAlignment="1" applyProtection="1">
      <alignment wrapText="1"/>
      <protection hidden="1"/>
    </xf>
    <xf numFmtId="0" fontId="5" fillId="5" borderId="32" xfId="0" applyFont="1" applyFill="1" applyBorder="1" applyAlignment="1" applyProtection="1">
      <alignment horizontal="right"/>
      <protection hidden="1"/>
    </xf>
    <xf numFmtId="0" fontId="5" fillId="5" borderId="20" xfId="0" applyFont="1" applyFill="1" applyBorder="1" applyAlignment="1" applyProtection="1">
      <alignment horizontal="right"/>
      <protection hidden="1"/>
    </xf>
    <xf numFmtId="0" fontId="18" fillId="3" borderId="0" xfId="0" applyFont="1" applyFill="1" applyBorder="1" applyAlignment="1" applyProtection="1">
      <alignment horizontal="left" vertical="top" wrapText="1"/>
      <protection hidden="1"/>
    </xf>
    <xf numFmtId="0" fontId="19" fillId="3" borderId="0" xfId="0" applyFont="1" applyFill="1" applyBorder="1" applyAlignment="1" applyProtection="1">
      <alignment horizontal="left" vertical="top" wrapText="1"/>
      <protection hidden="1"/>
    </xf>
    <xf numFmtId="0" fontId="12" fillId="4" borderId="32" xfId="0" applyFont="1" applyFill="1" applyBorder="1" applyAlignment="1" applyProtection="1">
      <alignment horizontal="left" vertical="top" wrapText="1"/>
      <protection hidden="1"/>
    </xf>
    <xf numFmtId="0" fontId="9" fillId="4" borderId="25" xfId="0" applyFont="1" applyFill="1" applyBorder="1" applyAlignment="1" applyProtection="1">
      <alignment horizontal="left" vertical="top" wrapText="1"/>
      <protection hidden="1"/>
    </xf>
    <xf numFmtId="0" fontId="9" fillId="4" borderId="20" xfId="0" applyFont="1" applyFill="1" applyBorder="1" applyAlignment="1" applyProtection="1">
      <alignment horizontal="left" vertical="top" wrapText="1"/>
      <protection hidden="1"/>
    </xf>
    <xf numFmtId="0" fontId="5" fillId="9" borderId="32" xfId="0" applyFont="1" applyFill="1" applyBorder="1" applyAlignment="1" applyProtection="1">
      <alignment horizontal="left" vertical="center"/>
      <protection locked="0"/>
    </xf>
    <xf numFmtId="0" fontId="5" fillId="9" borderId="25" xfId="0" applyFont="1" applyFill="1" applyBorder="1" applyAlignment="1" applyProtection="1">
      <alignment horizontal="left" vertical="center"/>
      <protection locked="0"/>
    </xf>
    <xf numFmtId="0" fontId="5" fillId="9" borderId="20" xfId="0" applyFont="1" applyFill="1" applyBorder="1" applyAlignment="1" applyProtection="1">
      <alignment horizontal="left" vertical="center"/>
      <protection locked="0"/>
    </xf>
    <xf numFmtId="0" fontId="5" fillId="7" borderId="32" xfId="0" applyFont="1" applyFill="1" applyBorder="1" applyAlignment="1" applyProtection="1">
      <alignment horizontal="right" vertical="center"/>
      <protection hidden="1"/>
    </xf>
    <xf numFmtId="0" fontId="5" fillId="7" borderId="20" xfId="0" applyFont="1" applyFill="1" applyBorder="1" applyAlignment="1" applyProtection="1">
      <alignment horizontal="right" vertical="center"/>
      <protection hidden="1"/>
    </xf>
    <xf numFmtId="0" fontId="5" fillId="3" borderId="32" xfId="0" applyFont="1" applyFill="1" applyBorder="1" applyAlignment="1" applyProtection="1">
      <alignment horizontal="left" vertical="center"/>
      <protection locked="0"/>
    </xf>
    <xf numFmtId="0" fontId="5" fillId="3" borderId="25" xfId="0" applyFont="1" applyFill="1" applyBorder="1" applyAlignment="1" applyProtection="1">
      <alignment horizontal="left" vertical="center"/>
      <protection locked="0"/>
    </xf>
    <xf numFmtId="0" fontId="5" fillId="3" borderId="20" xfId="0" applyFont="1" applyFill="1" applyBorder="1" applyAlignment="1" applyProtection="1">
      <alignment horizontal="left" vertical="center"/>
      <protection locked="0"/>
    </xf>
    <xf numFmtId="0" fontId="4" fillId="5" borderId="18" xfId="0" applyFont="1" applyFill="1" applyBorder="1" applyAlignment="1" applyProtection="1">
      <alignment horizontal="center" vertical="center" wrapText="1"/>
      <protection hidden="1"/>
    </xf>
    <xf numFmtId="0" fontId="4" fillId="5" borderId="10" xfId="0" applyFont="1" applyFill="1" applyBorder="1" applyAlignment="1" applyProtection="1">
      <alignment horizontal="center" vertical="center" wrapText="1"/>
      <protection hidden="1"/>
    </xf>
    <xf numFmtId="0" fontId="12" fillId="4" borderId="32" xfId="0" applyFont="1" applyFill="1" applyBorder="1" applyAlignment="1" applyProtection="1">
      <alignment horizontal="left" vertical="top" wrapText="1"/>
      <protection locked="0"/>
    </xf>
    <xf numFmtId="0" fontId="12" fillId="4" borderId="25" xfId="0" applyFont="1" applyFill="1" applyBorder="1" applyAlignment="1" applyProtection="1">
      <alignment horizontal="left" vertical="top" wrapText="1"/>
      <protection locked="0"/>
    </xf>
    <xf numFmtId="0" fontId="12" fillId="4" borderId="20" xfId="0" applyFont="1" applyFill="1" applyBorder="1" applyAlignment="1" applyProtection="1">
      <alignment horizontal="left" vertical="top" wrapText="1"/>
      <protection locked="0"/>
    </xf>
    <xf numFmtId="0" fontId="5" fillId="5" borderId="32" xfId="0" applyFont="1" applyFill="1" applyBorder="1" applyAlignment="1" applyProtection="1">
      <alignment horizontal="right"/>
    </xf>
    <xf numFmtId="0" fontId="5" fillId="5" borderId="20" xfId="0" applyFont="1" applyFill="1" applyBorder="1" applyAlignment="1" applyProtection="1">
      <alignment horizontal="right"/>
    </xf>
    <xf numFmtId="0" fontId="5" fillId="3" borderId="32" xfId="0" applyFont="1" applyFill="1" applyBorder="1" applyAlignment="1" applyProtection="1">
      <alignment horizontal="left" vertical="center"/>
      <protection hidden="1"/>
    </xf>
    <xf numFmtId="0" fontId="5" fillId="3" borderId="25" xfId="0" applyFont="1" applyFill="1" applyBorder="1" applyAlignment="1" applyProtection="1">
      <alignment horizontal="left" vertical="center"/>
      <protection hidden="1"/>
    </xf>
    <xf numFmtId="0" fontId="5" fillId="3" borderId="20" xfId="0" applyFont="1" applyFill="1" applyBorder="1" applyAlignment="1" applyProtection="1">
      <alignment horizontal="left" vertical="center"/>
      <protection hidden="1"/>
    </xf>
    <xf numFmtId="0" fontId="4" fillId="5" borderId="18" xfId="0" applyFont="1" applyFill="1" applyBorder="1" applyAlignment="1" applyProtection="1">
      <alignment horizontal="center" wrapText="1"/>
      <protection hidden="1"/>
    </xf>
    <xf numFmtId="0" fontId="4" fillId="5" borderId="10" xfId="0" applyFont="1" applyFill="1" applyBorder="1" applyAlignment="1" applyProtection="1">
      <alignment horizontal="center" wrapText="1"/>
      <protection hidden="1"/>
    </xf>
    <xf numFmtId="0" fontId="18" fillId="3" borderId="0" xfId="0" applyFont="1" applyFill="1" applyBorder="1" applyAlignment="1" applyProtection="1">
      <alignment vertical="top" wrapText="1"/>
      <protection hidden="1"/>
    </xf>
    <xf numFmtId="0" fontId="12" fillId="5" borderId="33" xfId="0" applyFont="1" applyFill="1" applyBorder="1" applyAlignment="1" applyProtection="1">
      <alignment horizontal="center" wrapText="1"/>
      <protection hidden="1"/>
    </xf>
    <xf numFmtId="0" fontId="12" fillId="5" borderId="34" xfId="0" applyFont="1" applyFill="1" applyBorder="1" applyAlignment="1" applyProtection="1">
      <alignment horizontal="center" wrapText="1"/>
      <protection hidden="1"/>
    </xf>
    <xf numFmtId="0" fontId="12" fillId="5" borderId="23" xfId="0" applyFont="1" applyFill="1" applyBorder="1" applyAlignment="1" applyProtection="1">
      <alignment horizontal="center" wrapText="1"/>
      <protection hidden="1"/>
    </xf>
    <xf numFmtId="0" fontId="5" fillId="3" borderId="1" xfId="0" applyFont="1" applyFill="1" applyBorder="1" applyAlignment="1" applyProtection="1">
      <alignment horizontal="left"/>
      <protection hidden="1"/>
    </xf>
    <xf numFmtId="0" fontId="12" fillId="5" borderId="33" xfId="0" applyFont="1" applyFill="1" applyBorder="1" applyAlignment="1" applyProtection="1">
      <alignment horizontal="center"/>
      <protection hidden="1"/>
    </xf>
    <xf numFmtId="0" fontId="12" fillId="5" borderId="23" xfId="0" applyFont="1" applyFill="1" applyBorder="1" applyAlignment="1" applyProtection="1">
      <alignment horizontal="center"/>
      <protection hidden="1"/>
    </xf>
    <xf numFmtId="14" fontId="13" fillId="8" borderId="32" xfId="0" applyNumberFormat="1" applyFont="1" applyFill="1" applyBorder="1" applyAlignment="1" applyProtection="1">
      <alignment horizontal="right"/>
      <protection hidden="1"/>
    </xf>
    <xf numFmtId="14" fontId="13" fillId="8" borderId="20" xfId="0" applyNumberFormat="1" applyFont="1" applyFill="1" applyBorder="1" applyAlignment="1" applyProtection="1">
      <alignment horizontal="right"/>
      <protection hidden="1"/>
    </xf>
    <xf numFmtId="0" fontId="13" fillId="3" borderId="32" xfId="0" applyNumberFormat="1" applyFont="1" applyFill="1" applyBorder="1" applyAlignment="1" applyProtection="1">
      <alignment horizontal="right"/>
      <protection hidden="1"/>
    </xf>
    <xf numFmtId="0" fontId="13" fillId="3" borderId="20" xfId="0" applyNumberFormat="1" applyFont="1" applyFill="1" applyBorder="1" applyAlignment="1" applyProtection="1">
      <alignment horizontal="right"/>
      <protection hidden="1"/>
    </xf>
    <xf numFmtId="0" fontId="5" fillId="3" borderId="1" xfId="0" applyFont="1" applyFill="1" applyBorder="1" applyAlignment="1" applyProtection="1">
      <alignment horizontal="left" vertical="center"/>
      <protection hidden="1"/>
    </xf>
    <xf numFmtId="0" fontId="5" fillId="8" borderId="25" xfId="0" applyFont="1" applyFill="1" applyBorder="1" applyAlignment="1" applyProtection="1">
      <alignment horizontal="center" vertical="center" wrapText="1"/>
      <protection hidden="1"/>
    </xf>
    <xf numFmtId="0" fontId="4" fillId="4" borderId="32" xfId="0" applyFont="1" applyFill="1" applyBorder="1" applyAlignment="1" applyProtection="1">
      <alignment horizontal="left" vertical="top" wrapText="1"/>
      <protection locked="0"/>
    </xf>
    <xf numFmtId="0" fontId="4" fillId="4" borderId="25" xfId="0" applyFont="1" applyFill="1" applyBorder="1" applyAlignment="1" applyProtection="1">
      <alignment horizontal="left" vertical="top" wrapText="1"/>
      <protection locked="0"/>
    </xf>
    <xf numFmtId="0" fontId="4" fillId="4" borderId="20" xfId="0" applyFont="1" applyFill="1" applyBorder="1" applyAlignment="1" applyProtection="1">
      <alignment horizontal="left" vertical="top" wrapText="1"/>
      <protection locked="0"/>
    </xf>
    <xf numFmtId="0" fontId="5" fillId="5" borderId="32" xfId="0" applyFont="1" applyFill="1" applyBorder="1" applyAlignment="1" applyProtection="1">
      <alignment horizontal="center" vertical="center" wrapText="1"/>
      <protection hidden="1"/>
    </xf>
    <xf numFmtId="0" fontId="5" fillId="5" borderId="25" xfId="0" applyFont="1" applyFill="1" applyBorder="1" applyAlignment="1" applyProtection="1">
      <alignment horizontal="center" vertical="center" wrapText="1"/>
      <protection hidden="1"/>
    </xf>
    <xf numFmtId="0" fontId="5" fillId="3" borderId="10" xfId="0" applyFont="1" applyFill="1" applyBorder="1" applyAlignment="1" applyProtection="1">
      <alignment horizontal="left"/>
      <protection hidden="1"/>
    </xf>
    <xf numFmtId="0" fontId="5" fillId="5" borderId="32" xfId="0" applyFont="1" applyFill="1" applyBorder="1" applyAlignment="1" applyProtection="1">
      <alignment horizontal="right" vertical="center" wrapText="1"/>
    </xf>
    <xf numFmtId="0" fontId="5" fillId="5" borderId="20" xfId="0" applyFont="1" applyFill="1" applyBorder="1" applyAlignment="1" applyProtection="1">
      <alignment horizontal="right" vertical="center" wrapText="1"/>
    </xf>
    <xf numFmtId="0" fontId="5" fillId="5" borderId="32" xfId="0" applyFont="1" applyFill="1" applyBorder="1" applyAlignment="1" applyProtection="1">
      <alignment horizontal="right" wrapText="1"/>
    </xf>
    <xf numFmtId="0" fontId="5" fillId="5" borderId="20" xfId="0" applyFont="1" applyFill="1" applyBorder="1" applyAlignment="1" applyProtection="1">
      <alignment horizontal="right" wrapText="1"/>
    </xf>
    <xf numFmtId="0" fontId="12" fillId="4" borderId="32" xfId="0" applyFont="1" applyFill="1" applyBorder="1" applyAlignment="1" applyProtection="1">
      <alignment horizontal="center" vertical="top" wrapText="1"/>
      <protection locked="0"/>
    </xf>
    <xf numFmtId="0" fontId="12" fillId="4" borderId="25" xfId="0" applyFont="1" applyFill="1" applyBorder="1" applyAlignment="1" applyProtection="1">
      <alignment horizontal="center" vertical="top" wrapText="1"/>
      <protection locked="0"/>
    </xf>
    <xf numFmtId="0" fontId="12" fillId="4" borderId="20" xfId="0" applyFont="1" applyFill="1" applyBorder="1" applyAlignment="1" applyProtection="1">
      <alignment horizontal="center" vertical="top" wrapText="1"/>
      <protection locked="0"/>
    </xf>
    <xf numFmtId="0" fontId="5" fillId="3" borderId="1" xfId="0" applyFont="1" applyFill="1" applyBorder="1" applyAlignment="1" applyProtection="1">
      <alignment horizontal="left"/>
    </xf>
    <xf numFmtId="0" fontId="5" fillId="3" borderId="32" xfId="0" applyFont="1" applyFill="1" applyBorder="1" applyAlignment="1" applyProtection="1">
      <alignment horizontal="left"/>
    </xf>
    <xf numFmtId="0" fontId="5" fillId="3" borderId="25" xfId="0" applyFont="1" applyFill="1" applyBorder="1" applyAlignment="1" applyProtection="1">
      <alignment horizontal="left"/>
    </xf>
    <xf numFmtId="0" fontId="5" fillId="3" borderId="20" xfId="0" applyFont="1" applyFill="1" applyBorder="1" applyAlignment="1" applyProtection="1">
      <alignment horizontal="left"/>
    </xf>
    <xf numFmtId="0" fontId="27" fillId="5" borderId="32" xfId="0" applyFont="1" applyFill="1" applyBorder="1" applyAlignment="1" applyProtection="1">
      <alignment horizontal="right" wrapText="1"/>
    </xf>
    <xf numFmtId="0" fontId="27" fillId="5" borderId="20" xfId="0" applyFont="1" applyFill="1" applyBorder="1" applyAlignment="1" applyProtection="1">
      <alignment horizontal="right" wrapText="1"/>
    </xf>
    <xf numFmtId="0" fontId="11" fillId="5" borderId="32" xfId="0" applyFont="1" applyFill="1" applyBorder="1" applyAlignment="1" applyProtection="1">
      <alignment horizontal="center"/>
    </xf>
    <xf numFmtId="0" fontId="11" fillId="5" borderId="25" xfId="0" applyFont="1" applyFill="1" applyBorder="1" applyAlignment="1" applyProtection="1">
      <alignment horizontal="center"/>
    </xf>
    <xf numFmtId="0" fontId="11" fillId="5" borderId="20" xfId="0" applyFont="1" applyFill="1" applyBorder="1" applyAlignment="1" applyProtection="1">
      <alignment horizontal="center"/>
    </xf>
    <xf numFmtId="0" fontId="5" fillId="3" borderId="32" xfId="0" applyFont="1" applyFill="1" applyBorder="1" applyAlignment="1" applyProtection="1">
      <alignment horizontal="left"/>
      <protection hidden="1"/>
    </xf>
    <xf numFmtId="0" fontId="5" fillId="3" borderId="25" xfId="0" applyFont="1" applyFill="1" applyBorder="1" applyAlignment="1" applyProtection="1">
      <alignment horizontal="left"/>
      <protection hidden="1"/>
    </xf>
    <xf numFmtId="0" fontId="5" fillId="3" borderId="20" xfId="0" applyFont="1" applyFill="1" applyBorder="1" applyAlignment="1" applyProtection="1">
      <alignment horizontal="left"/>
      <protection hidden="1"/>
    </xf>
    <xf numFmtId="0" fontId="11" fillId="5" borderId="32" xfId="0" applyFont="1" applyFill="1" applyBorder="1" applyAlignment="1" applyProtection="1">
      <alignment horizontal="center"/>
      <protection hidden="1"/>
    </xf>
    <xf numFmtId="0" fontId="11" fillId="5" borderId="25" xfId="0" applyFont="1" applyFill="1" applyBorder="1" applyAlignment="1" applyProtection="1">
      <alignment horizontal="center"/>
      <protection hidden="1"/>
    </xf>
    <xf numFmtId="0" fontId="11" fillId="5" borderId="20" xfId="0" applyFont="1" applyFill="1" applyBorder="1" applyAlignment="1" applyProtection="1">
      <alignment horizontal="center"/>
      <protection hidden="1"/>
    </xf>
    <xf numFmtId="0" fontId="5" fillId="5" borderId="32" xfId="0" applyFont="1" applyFill="1" applyBorder="1" applyAlignment="1" applyProtection="1">
      <alignment horizontal="right" wrapText="1"/>
      <protection hidden="1"/>
    </xf>
    <xf numFmtId="0" fontId="5" fillId="5" borderId="20" xfId="0" applyFont="1" applyFill="1" applyBorder="1" applyAlignment="1" applyProtection="1">
      <alignment horizontal="right" wrapText="1"/>
      <protection hidden="1"/>
    </xf>
    <xf numFmtId="0" fontId="5" fillId="5" borderId="32" xfId="0" applyFont="1" applyFill="1" applyBorder="1" applyAlignment="1" applyProtection="1">
      <alignment horizontal="right" vertical="center" wrapText="1"/>
      <protection hidden="1"/>
    </xf>
    <xf numFmtId="0" fontId="5" fillId="5" borderId="20" xfId="0" applyFont="1" applyFill="1" applyBorder="1" applyAlignment="1" applyProtection="1">
      <alignment horizontal="right" vertical="center" wrapText="1"/>
      <protection hidden="1"/>
    </xf>
    <xf numFmtId="0" fontId="42" fillId="0" borderId="5" xfId="0" applyFont="1" applyFill="1" applyBorder="1" applyAlignment="1">
      <alignment horizontal="center"/>
    </xf>
    <xf numFmtId="0" fontId="37" fillId="0" borderId="6" xfId="0" applyFont="1" applyFill="1" applyBorder="1" applyAlignment="1">
      <alignment horizontal="center"/>
    </xf>
    <xf numFmtId="0" fontId="37" fillId="0" borderId="7" xfId="0" applyFont="1" applyFill="1" applyBorder="1" applyAlignment="1">
      <alignment horizontal="center"/>
    </xf>
    <xf numFmtId="0" fontId="3" fillId="4" borderId="32" xfId="0" applyFont="1" applyFill="1" applyBorder="1" applyAlignment="1" applyProtection="1">
      <alignment horizontal="left" vertical="top" wrapText="1"/>
      <protection locked="0"/>
    </xf>
    <xf numFmtId="0" fontId="3" fillId="4" borderId="25" xfId="0" applyFont="1" applyFill="1" applyBorder="1" applyAlignment="1" applyProtection="1">
      <alignment horizontal="left" vertical="top" wrapText="1"/>
      <protection locked="0"/>
    </xf>
    <xf numFmtId="0" fontId="3" fillId="4" borderId="20" xfId="0" applyFont="1" applyFill="1" applyBorder="1" applyAlignment="1" applyProtection="1">
      <alignment horizontal="left" vertical="top" wrapText="1"/>
      <protection locked="0"/>
    </xf>
    <xf numFmtId="0" fontId="12" fillId="5" borderId="18" xfId="0" applyFont="1" applyFill="1" applyBorder="1" applyAlignment="1" applyProtection="1">
      <alignment horizontal="center" vertical="top" wrapText="1"/>
      <protection hidden="1"/>
    </xf>
    <xf numFmtId="0" fontId="12" fillId="5" borderId="10" xfId="0" applyFont="1" applyFill="1" applyBorder="1" applyAlignment="1" applyProtection="1">
      <alignment horizontal="center" vertical="top" wrapText="1"/>
      <protection hidden="1"/>
    </xf>
    <xf numFmtId="0" fontId="0" fillId="0" borderId="3" xfId="0" applyBorder="1" applyAlignment="1" applyProtection="1">
      <alignment horizontal="left"/>
      <protection hidden="1"/>
    </xf>
    <xf numFmtId="0" fontId="12" fillId="4" borderId="0" xfId="0" applyFont="1" applyFill="1" applyBorder="1" applyAlignment="1" applyProtection="1">
      <alignment horizontal="left" vertical="top" wrapText="1"/>
      <protection locked="0"/>
    </xf>
    <xf numFmtId="0" fontId="12" fillId="5" borderId="34" xfId="0" applyFont="1" applyFill="1" applyBorder="1" applyAlignment="1" applyProtection="1">
      <alignment horizontal="center"/>
      <protection hidden="1"/>
    </xf>
    <xf numFmtId="0" fontId="25" fillId="5" borderId="16" xfId="0" applyFont="1" applyFill="1" applyBorder="1" applyAlignment="1" applyProtection="1">
      <alignment horizontal="center"/>
      <protection hidden="1"/>
    </xf>
    <xf numFmtId="0" fontId="3" fillId="0" borderId="3" xfId="0" applyFont="1" applyBorder="1" applyAlignment="1" applyProtection="1">
      <alignment horizontal="left"/>
      <protection hidden="1"/>
    </xf>
    <xf numFmtId="0" fontId="3" fillId="0" borderId="4" xfId="0" applyFont="1" applyBorder="1" applyAlignment="1" applyProtection="1">
      <alignment horizontal="left"/>
      <protection hidden="1"/>
    </xf>
  </cellXfs>
  <cellStyles count="7">
    <cellStyle name="Komma 2" xfId="5" xr:uid="{00000000-0005-0000-0000-000001000000}"/>
    <cellStyle name="Link" xfId="2" builtinId="8"/>
    <cellStyle name="Normal 11 4" xfId="3" xr:uid="{00000000-0005-0000-0000-000002000000}"/>
    <cellStyle name="Normal_DID-list Jan-2007" xfId="1" xr:uid="{00000000-0005-0000-0000-000003000000}"/>
    <cellStyle name="Normal_Kemi udenfor DID-listen" xfId="6" xr:uid="{BA61B2AC-921F-4F68-A67A-D9B4D585D55B}"/>
    <cellStyle name="Standard" xfId="0" builtinId="0"/>
    <cellStyle name="Standard 2" xfId="4" xr:uid="{00000000-0005-0000-0000-000005000000}"/>
  </cellStyles>
  <dxfs count="69">
    <dxf>
      <fill>
        <patternFill patternType="none">
          <bgColor auto="1"/>
        </patternFill>
      </fill>
    </dxf>
    <dxf>
      <fill>
        <patternFill>
          <bgColor theme="0"/>
        </patternFill>
      </fill>
    </dxf>
    <dxf>
      <fill>
        <patternFill>
          <bgColor rgb="FFFF9900"/>
        </patternFill>
      </fill>
    </dxf>
    <dxf>
      <fill>
        <patternFill>
          <bgColor rgb="FF22FE47"/>
        </patternFill>
      </fill>
    </dxf>
    <dxf>
      <fill>
        <patternFill>
          <bgColor theme="0"/>
        </patternFill>
      </fill>
    </dxf>
    <dxf>
      <fill>
        <patternFill>
          <bgColor rgb="FFFF9900"/>
        </patternFill>
      </fill>
    </dxf>
    <dxf>
      <fill>
        <patternFill>
          <bgColor rgb="FF22FE47"/>
        </patternFill>
      </fill>
    </dxf>
    <dxf>
      <fill>
        <patternFill>
          <bgColor theme="0"/>
        </patternFill>
      </fill>
    </dxf>
    <dxf>
      <fill>
        <patternFill>
          <bgColor theme="0"/>
        </patternFill>
      </fill>
    </dxf>
    <dxf>
      <fill>
        <patternFill>
          <bgColor theme="0"/>
        </patternFill>
      </fill>
    </dxf>
    <dxf>
      <fill>
        <patternFill>
          <bgColor rgb="FFFF9900"/>
        </patternFill>
      </fill>
    </dxf>
    <dxf>
      <fill>
        <patternFill>
          <bgColor rgb="FF00FF00"/>
        </patternFill>
      </fill>
    </dxf>
    <dxf>
      <fill>
        <patternFill>
          <bgColor rgb="FFFF9900"/>
        </patternFill>
      </fill>
    </dxf>
    <dxf>
      <fill>
        <patternFill>
          <bgColor rgb="FF22FE4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bgColor rgb="FF92D050"/>
        </patternFill>
      </fill>
    </dxf>
    <dxf>
      <fill>
        <patternFill>
          <bgColor rgb="FFFFC000"/>
        </patternFill>
      </fill>
    </dxf>
    <dxf>
      <fill>
        <patternFill>
          <bgColor theme="9" tint="0.39994506668294322"/>
        </patternFill>
      </fill>
    </dxf>
    <dxf>
      <fill>
        <patternFill patternType="solid">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rgb="FFFFFF99"/>
        </patternFill>
      </fill>
    </dxf>
    <dxf>
      <fill>
        <patternFill>
          <bgColor rgb="FF92D050"/>
        </patternFill>
      </fill>
    </dxf>
    <dxf>
      <fill>
        <patternFill>
          <bgColor rgb="FFFFC000"/>
        </patternFill>
      </fill>
    </dxf>
    <dxf>
      <fill>
        <patternFill>
          <bgColor theme="0"/>
        </patternFill>
      </fill>
    </dxf>
    <dxf>
      <fill>
        <patternFill>
          <bgColor theme="9" tint="0.39994506668294322"/>
        </patternFill>
      </fill>
    </dxf>
    <dxf>
      <fill>
        <patternFill>
          <bgColor theme="0"/>
        </patternFill>
      </fill>
    </dxf>
    <dxf>
      <fill>
        <patternFill>
          <bgColor theme="0"/>
        </patternFill>
      </fill>
    </dxf>
    <dxf>
      <fill>
        <patternFill>
          <bgColor theme="9" tint="0.39994506668294322"/>
        </patternFill>
      </fill>
    </dxf>
    <dxf>
      <fill>
        <patternFill>
          <bgColor theme="0"/>
        </patternFill>
      </fill>
    </dxf>
    <dxf>
      <font>
        <color rgb="FFFF0000"/>
      </font>
    </dxf>
    <dxf>
      <font>
        <b/>
        <i val="0"/>
        <color rgb="FFFF0000"/>
      </font>
    </dxf>
    <dxf>
      <fill>
        <patternFill>
          <bgColor theme="9" tint="0.39994506668294322"/>
        </patternFill>
      </fill>
    </dxf>
    <dxf>
      <font>
        <b/>
        <i val="0"/>
        <color rgb="FFFF0000"/>
      </font>
    </dxf>
    <dxf>
      <fill>
        <patternFill>
          <bgColor rgb="FFFF9966"/>
        </patternFill>
      </fill>
    </dxf>
    <dxf>
      <fill>
        <patternFill>
          <bgColor rgb="FFFF9966"/>
        </patternFill>
      </fill>
    </dxf>
    <dxf>
      <fill>
        <patternFill>
          <bgColor theme="0"/>
        </patternFill>
      </fill>
    </dxf>
    <dxf>
      <fill>
        <patternFill>
          <bgColor rgb="FFFF9966"/>
        </patternFill>
      </fill>
    </dxf>
    <dxf>
      <fill>
        <patternFill>
          <bgColor theme="0"/>
        </patternFill>
      </fill>
    </dxf>
    <dxf>
      <font>
        <color rgb="FFFF0000"/>
      </font>
    </dxf>
  </dxfs>
  <tableStyles count="0" defaultTableStyle="TableStyleMedium9" defaultPivotStyle="PivotStyleLight16"/>
  <colors>
    <mruColors>
      <color rgb="FFFF9966"/>
      <color rgb="FF00FF00"/>
      <color rgb="FFFF9900"/>
      <color rgb="FF22FE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124</xdr:row>
      <xdr:rowOff>0</xdr:rowOff>
    </xdr:from>
    <xdr:to>
      <xdr:col>3</xdr:col>
      <xdr:colOff>66675</xdr:colOff>
      <xdr:row>124</xdr:row>
      <xdr:rowOff>66675</xdr:rowOff>
    </xdr:to>
    <xdr:pic>
      <xdr:nvPicPr>
        <xdr:cNvPr id="2" name="Bilde 1" descr="Yes">
          <a:extLst>
            <a:ext uri="{FF2B5EF4-FFF2-40B4-BE49-F238E27FC236}">
              <a16:creationId xmlns:a16="http://schemas.microsoft.com/office/drawing/2014/main" id="{4E367313-C743-44CF-B73E-8F358F8F52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2144077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124</xdr:row>
      <xdr:rowOff>0</xdr:rowOff>
    </xdr:from>
    <xdr:to>
      <xdr:col>3</xdr:col>
      <xdr:colOff>66675</xdr:colOff>
      <xdr:row>124</xdr:row>
      <xdr:rowOff>66675</xdr:rowOff>
    </xdr:to>
    <xdr:pic>
      <xdr:nvPicPr>
        <xdr:cNvPr id="3" name="Bilde 1" descr="Yes">
          <a:extLst>
            <a:ext uri="{FF2B5EF4-FFF2-40B4-BE49-F238E27FC236}">
              <a16:creationId xmlns:a16="http://schemas.microsoft.com/office/drawing/2014/main" id="{69F80554-0CB2-42B3-AE41-0D517C41E7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2144077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122</xdr:row>
      <xdr:rowOff>0</xdr:rowOff>
    </xdr:from>
    <xdr:to>
      <xdr:col>3</xdr:col>
      <xdr:colOff>66675</xdr:colOff>
      <xdr:row>122</xdr:row>
      <xdr:rowOff>66675</xdr:rowOff>
    </xdr:to>
    <xdr:pic>
      <xdr:nvPicPr>
        <xdr:cNvPr id="4" name="Bilde 1" descr="Yes">
          <a:extLst>
            <a:ext uri="{FF2B5EF4-FFF2-40B4-BE49-F238E27FC236}">
              <a16:creationId xmlns:a16="http://schemas.microsoft.com/office/drawing/2014/main" id="{85EBA2F0-19C3-40D3-8556-59F390081A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96150" y="21116925"/>
          <a:ext cx="66675"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heraproject.com/files/36-F-05-Shor_H2O2_version1.pdf" TargetMode="External"/><Relationship Id="rId1" Type="http://schemas.openxmlformats.org/officeDocument/2006/relationships/hyperlink" Target="file:///C:\Users\buttner\AppData\Local\Microsoft\RGO.ECOLABEL\AppData\Roaming\Microsoft\Excel\Arbejdsmappe%20DID-listen\DID_revision_input_DID1169.xlsx"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9"/>
  <sheetViews>
    <sheetView zoomScaleNormal="100" workbookViewId="0">
      <selection activeCell="A15" sqref="A15"/>
    </sheetView>
  </sheetViews>
  <sheetFormatPr baseColWidth="10" defaultColWidth="11.42578125" defaultRowHeight="12.75"/>
  <cols>
    <col min="1" max="1" width="179.42578125" style="248" customWidth="1"/>
    <col min="2" max="15" width="11.42578125" style="9"/>
  </cols>
  <sheetData>
    <row r="1" spans="1:6">
      <c r="A1" s="248">
        <f>'Formulation Pre-Products'!F2</f>
        <v>0</v>
      </c>
      <c r="B1" s="249"/>
      <c r="C1" s="249"/>
      <c r="D1" s="249"/>
      <c r="E1" s="249"/>
      <c r="F1" s="249"/>
    </row>
    <row r="2" spans="1:6" ht="40.5" customHeight="1">
      <c r="A2" s="250" t="s">
        <v>552</v>
      </c>
      <c r="B2" s="249"/>
      <c r="C2" s="249"/>
      <c r="D2" s="249"/>
      <c r="E2" s="249"/>
      <c r="F2" s="249"/>
    </row>
    <row r="3" spans="1:6" ht="31.5">
      <c r="A3" s="251" t="s">
        <v>716</v>
      </c>
      <c r="B3" s="249"/>
      <c r="C3" s="249"/>
      <c r="D3" s="249"/>
      <c r="E3" s="249"/>
      <c r="F3" s="249"/>
    </row>
    <row r="4" spans="1:6">
      <c r="A4" s="252" t="s">
        <v>245</v>
      </c>
      <c r="B4" s="249"/>
      <c r="C4" s="249"/>
      <c r="D4" s="249"/>
      <c r="E4" s="249"/>
      <c r="F4" s="249"/>
    </row>
    <row r="5" spans="1:6">
      <c r="A5" s="252" t="s">
        <v>482</v>
      </c>
      <c r="B5" s="249"/>
      <c r="C5" s="249"/>
      <c r="D5" s="249"/>
      <c r="E5" s="249"/>
      <c r="F5" s="249"/>
    </row>
    <row r="6" spans="1:6" ht="21.75" customHeight="1">
      <c r="A6" s="252" t="s">
        <v>246</v>
      </c>
      <c r="B6" s="249"/>
      <c r="C6" s="249"/>
      <c r="D6" s="249"/>
      <c r="E6" s="249"/>
      <c r="F6" s="249"/>
    </row>
    <row r="7" spans="1:6" ht="19.5" customHeight="1">
      <c r="A7" s="252" t="s">
        <v>248</v>
      </c>
      <c r="B7" s="249"/>
      <c r="C7" s="249"/>
      <c r="D7" s="249"/>
      <c r="E7" s="249"/>
      <c r="F7" s="249"/>
    </row>
    <row r="8" spans="1:6" ht="18" customHeight="1">
      <c r="A8" s="253" t="s">
        <v>247</v>
      </c>
      <c r="B8" s="249"/>
      <c r="C8" s="249"/>
      <c r="D8" s="249"/>
      <c r="E8" s="249"/>
      <c r="F8" s="249"/>
    </row>
    <row r="9" spans="1:6" ht="60" customHeight="1">
      <c r="A9" s="252" t="s">
        <v>611</v>
      </c>
      <c r="B9" s="249"/>
      <c r="C9" s="249"/>
      <c r="D9" s="249"/>
      <c r="E9" s="249"/>
      <c r="F9" s="249"/>
    </row>
    <row r="10" spans="1:6" ht="72" customHeight="1">
      <c r="A10" s="252" t="s">
        <v>612</v>
      </c>
      <c r="B10" s="249"/>
      <c r="C10" s="249"/>
      <c r="D10" s="249"/>
      <c r="E10" s="249"/>
      <c r="F10" s="249"/>
    </row>
    <row r="11" spans="1:6" ht="54.75" customHeight="1">
      <c r="A11" s="252" t="s">
        <v>483</v>
      </c>
      <c r="B11" s="249"/>
      <c r="C11" s="249"/>
      <c r="D11" s="249"/>
      <c r="E11" s="249"/>
      <c r="F11" s="249"/>
    </row>
    <row r="12" spans="1:6" ht="21.75" customHeight="1">
      <c r="A12" s="252" t="s">
        <v>715</v>
      </c>
      <c r="B12" s="249"/>
      <c r="C12" s="249"/>
      <c r="D12" s="249"/>
      <c r="E12" s="249"/>
      <c r="F12" s="249"/>
    </row>
    <row r="13" spans="1:6" ht="45" customHeight="1">
      <c r="A13" s="252" t="s">
        <v>719</v>
      </c>
      <c r="B13" s="249"/>
      <c r="C13" s="249"/>
      <c r="D13" s="249"/>
      <c r="E13" s="249"/>
      <c r="F13" s="249"/>
    </row>
    <row r="14" spans="1:6" ht="18.75" customHeight="1">
      <c r="A14" s="252" t="s">
        <v>478</v>
      </c>
      <c r="B14" s="249"/>
      <c r="C14" s="249"/>
      <c r="D14" s="249"/>
      <c r="E14" s="249"/>
      <c r="F14" s="249"/>
    </row>
    <row r="15" spans="1:6" ht="19.5" customHeight="1">
      <c r="A15" s="252" t="s">
        <v>695</v>
      </c>
      <c r="B15" s="249"/>
      <c r="C15" s="249"/>
      <c r="D15" s="249"/>
      <c r="E15" s="249"/>
      <c r="F15" s="249"/>
    </row>
    <row r="16" spans="1:6">
      <c r="A16" s="254"/>
      <c r="B16" s="249"/>
      <c r="C16" s="249"/>
      <c r="D16" s="249"/>
      <c r="E16" s="249"/>
      <c r="F16" s="249"/>
    </row>
    <row r="17" spans="1:6">
      <c r="A17" s="254"/>
      <c r="B17" s="249"/>
      <c r="C17" s="249"/>
      <c r="D17" s="249"/>
      <c r="E17" s="249"/>
      <c r="F17" s="249"/>
    </row>
    <row r="18" spans="1:6">
      <c r="A18" s="254"/>
      <c r="B18" s="249"/>
      <c r="C18" s="249"/>
      <c r="D18" s="249"/>
      <c r="E18" s="249"/>
      <c r="F18" s="249"/>
    </row>
    <row r="19" spans="1:6">
      <c r="A19" s="254"/>
    </row>
  </sheetData>
  <sheetProtection formatCells="0" formatColumns="0" formatRows="0"/>
  <pageMargins left="0.78740157480314965" right="0.78740157480314965" top="0.98425196850393704" bottom="0.98425196850393704" header="0.51181102362204722" footer="0.51181102362204722"/>
  <pageSetup paperSize="9" scale="83"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AA374"/>
  <sheetViews>
    <sheetView workbookViewId="0">
      <selection activeCell="J8" sqref="J8"/>
    </sheetView>
  </sheetViews>
  <sheetFormatPr baseColWidth="10" defaultColWidth="11.42578125" defaultRowHeight="12.75"/>
  <cols>
    <col min="1" max="1" width="11.42578125" style="116" customWidth="1"/>
    <col min="2" max="2" width="21.28515625" style="116" customWidth="1"/>
    <col min="3" max="3" width="59.140625" style="118" customWidth="1"/>
    <col min="4" max="4" width="6.28515625" style="118" customWidth="1"/>
    <col min="5" max="5" width="9" style="119" customWidth="1"/>
    <col min="6" max="10" width="9" style="120" customWidth="1"/>
    <col min="11" max="12" width="7.42578125" style="120" customWidth="1"/>
    <col min="13" max="13" width="7.42578125" style="121" customWidth="1"/>
  </cols>
  <sheetData>
    <row r="1" spans="1:26">
      <c r="A1" s="325"/>
      <c r="B1" s="326"/>
      <c r="C1" s="326"/>
      <c r="D1" s="327"/>
      <c r="E1" s="327"/>
      <c r="F1" s="327"/>
      <c r="G1" s="327"/>
      <c r="H1" s="327"/>
      <c r="I1" s="327"/>
      <c r="J1" s="327"/>
      <c r="K1" s="327"/>
      <c r="L1" s="327"/>
      <c r="M1" s="10"/>
      <c r="N1" s="10"/>
      <c r="O1" s="10"/>
      <c r="P1" s="10"/>
      <c r="Q1" s="10"/>
      <c r="R1" s="10"/>
      <c r="S1" s="10"/>
      <c r="T1" s="10"/>
      <c r="U1" s="10"/>
      <c r="V1" s="10"/>
      <c r="W1" s="10"/>
      <c r="X1" s="10"/>
      <c r="Y1" s="10"/>
      <c r="Z1" s="10"/>
    </row>
    <row r="2" spans="1:26" ht="15">
      <c r="A2" s="328"/>
      <c r="B2" s="328"/>
      <c r="C2" s="326"/>
      <c r="D2" s="327"/>
      <c r="E2" s="327"/>
      <c r="F2" s="327"/>
      <c r="G2" s="327"/>
      <c r="H2" s="327"/>
      <c r="I2" s="327"/>
      <c r="J2" s="327"/>
      <c r="K2" s="327"/>
      <c r="L2" s="327"/>
      <c r="M2" s="10"/>
      <c r="N2" s="10"/>
      <c r="O2" s="10"/>
      <c r="P2" s="10"/>
      <c r="Q2" s="10"/>
      <c r="R2" s="10"/>
      <c r="S2" s="10"/>
      <c r="T2" s="10"/>
      <c r="U2" s="10"/>
      <c r="V2" s="10"/>
      <c r="W2" s="10"/>
      <c r="X2" s="10"/>
      <c r="Y2" s="10"/>
      <c r="Z2" s="10"/>
    </row>
    <row r="3" spans="1:26" ht="23.25">
      <c r="A3" s="329" t="s">
        <v>617</v>
      </c>
      <c r="B3" s="329"/>
      <c r="C3" s="326"/>
      <c r="D3" s="327"/>
      <c r="E3" s="327"/>
      <c r="F3" s="327"/>
      <c r="G3" s="327"/>
      <c r="H3" s="327"/>
      <c r="I3" s="327"/>
      <c r="J3" s="327"/>
      <c r="K3" s="327"/>
      <c r="L3" s="327"/>
      <c r="M3" s="10"/>
      <c r="N3" s="10"/>
      <c r="O3" s="10"/>
      <c r="P3" s="10"/>
      <c r="Q3" s="10"/>
      <c r="R3" s="10"/>
      <c r="S3" s="10"/>
      <c r="T3" s="10"/>
      <c r="U3" s="10"/>
      <c r="V3" s="10"/>
      <c r="W3" s="10"/>
      <c r="X3" s="10"/>
      <c r="Y3" s="10"/>
      <c r="Z3" s="10"/>
    </row>
    <row r="4" spans="1:26" ht="24" thickBot="1">
      <c r="A4" s="330"/>
      <c r="B4" s="330"/>
      <c r="C4" s="326"/>
      <c r="D4" s="327"/>
      <c r="E4" s="327"/>
      <c r="F4" s="327"/>
      <c r="G4" s="327"/>
      <c r="H4" s="327"/>
      <c r="I4" s="327"/>
      <c r="J4" s="327"/>
      <c r="K4" s="327" t="s">
        <v>618</v>
      </c>
      <c r="L4" s="327"/>
      <c r="M4" s="10"/>
      <c r="N4" s="10"/>
      <c r="O4" s="10"/>
      <c r="P4" s="10"/>
      <c r="Q4" s="10"/>
      <c r="R4" s="10"/>
      <c r="S4" s="10"/>
      <c r="T4" s="10"/>
      <c r="U4" s="10"/>
      <c r="V4" s="10"/>
      <c r="W4" s="10"/>
      <c r="X4" s="10"/>
      <c r="Y4" s="10"/>
      <c r="Z4" s="10"/>
    </row>
    <row r="5" spans="1:26" ht="16.5" thickBot="1">
      <c r="A5" s="326"/>
      <c r="B5" s="326"/>
      <c r="C5" s="331"/>
      <c r="D5" s="560" t="s">
        <v>15</v>
      </c>
      <c r="E5" s="561"/>
      <c r="F5" s="562"/>
      <c r="G5" s="560" t="s">
        <v>16</v>
      </c>
      <c r="H5" s="561"/>
      <c r="I5" s="562"/>
      <c r="J5" s="560" t="s">
        <v>17</v>
      </c>
      <c r="K5" s="561"/>
      <c r="L5" s="562"/>
      <c r="M5" s="10"/>
      <c r="N5" s="10"/>
      <c r="O5" s="10"/>
      <c r="P5" s="10"/>
      <c r="Q5" s="10"/>
      <c r="R5" s="10"/>
      <c r="S5" s="10"/>
      <c r="T5" s="10"/>
      <c r="U5" s="10"/>
      <c r="V5" s="10"/>
      <c r="W5" s="10"/>
      <c r="X5" s="10"/>
      <c r="Y5" s="10"/>
      <c r="Z5" s="10"/>
    </row>
    <row r="6" spans="1:26" ht="90" thickBot="1">
      <c r="A6" s="332" t="s">
        <v>18</v>
      </c>
      <c r="B6" s="332"/>
      <c r="C6" s="333" t="s">
        <v>19</v>
      </c>
      <c r="D6" s="334" t="s">
        <v>249</v>
      </c>
      <c r="E6" s="335" t="s">
        <v>250</v>
      </c>
      <c r="F6" s="336" t="s">
        <v>251</v>
      </c>
      <c r="G6" s="337" t="s">
        <v>20</v>
      </c>
      <c r="H6" s="335" t="s">
        <v>252</v>
      </c>
      <c r="I6" s="336" t="s">
        <v>253</v>
      </c>
      <c r="J6" s="337" t="s">
        <v>21</v>
      </c>
      <c r="K6" s="335" t="s">
        <v>22</v>
      </c>
      <c r="L6" s="336" t="s">
        <v>23</v>
      </c>
      <c r="M6" s="10"/>
      <c r="N6" s="10"/>
      <c r="O6" s="10"/>
      <c r="P6" s="10"/>
      <c r="Q6" s="10"/>
      <c r="R6" s="10"/>
      <c r="S6" s="10"/>
      <c r="T6" s="10"/>
      <c r="U6" s="10"/>
      <c r="V6" s="10"/>
      <c r="W6" s="10"/>
      <c r="X6" s="10"/>
      <c r="Y6" s="10"/>
      <c r="Z6" s="10"/>
    </row>
    <row r="7" spans="1:26" ht="13.5" thickBot="1">
      <c r="A7" s="338" t="s">
        <v>187</v>
      </c>
      <c r="B7" s="339"/>
      <c r="C7" s="340" t="s">
        <v>187</v>
      </c>
      <c r="D7" s="112"/>
      <c r="E7" s="112"/>
      <c r="F7" s="112"/>
      <c r="G7" s="112"/>
      <c r="H7" s="112"/>
      <c r="I7" s="112"/>
      <c r="J7" s="112"/>
      <c r="K7" s="112"/>
      <c r="L7" s="113"/>
      <c r="M7" s="10"/>
      <c r="N7" s="10"/>
      <c r="O7" s="10"/>
      <c r="P7" s="10"/>
      <c r="Q7" s="10"/>
      <c r="R7" s="10"/>
      <c r="S7" s="10"/>
      <c r="T7" s="10"/>
      <c r="U7" s="10"/>
      <c r="V7" s="10"/>
      <c r="W7" s="10"/>
      <c r="X7" s="10"/>
      <c r="Y7" s="10"/>
      <c r="Z7" s="10"/>
    </row>
    <row r="8" spans="1:26">
      <c r="A8" s="480" t="s">
        <v>694</v>
      </c>
      <c r="B8" s="481"/>
      <c r="C8" s="482" t="s">
        <v>694</v>
      </c>
      <c r="D8" s="117"/>
      <c r="E8" s="117"/>
      <c r="F8" s="117"/>
      <c r="G8" s="117"/>
      <c r="H8" s="117"/>
      <c r="I8" s="117">
        <v>1</v>
      </c>
      <c r="J8" s="117">
        <v>0</v>
      </c>
      <c r="K8" s="117" t="s">
        <v>25</v>
      </c>
      <c r="L8" s="483" t="s">
        <v>28</v>
      </c>
      <c r="M8" s="10"/>
      <c r="N8" s="10"/>
      <c r="O8" s="10"/>
      <c r="P8" s="10"/>
      <c r="Q8" s="10"/>
      <c r="R8" s="10"/>
      <c r="S8" s="10"/>
      <c r="T8" s="10"/>
      <c r="U8" s="10"/>
      <c r="V8" s="10"/>
      <c r="W8" s="10"/>
      <c r="X8" s="10"/>
      <c r="Y8" s="10"/>
      <c r="Z8" s="10"/>
    </row>
    <row r="9" spans="1:26">
      <c r="A9" s="341">
        <v>2001</v>
      </c>
      <c r="B9" s="342" t="s">
        <v>24</v>
      </c>
      <c r="C9" s="343" t="s">
        <v>254</v>
      </c>
      <c r="D9" s="344">
        <v>4.0999999999999996</v>
      </c>
      <c r="E9" s="344">
        <v>1000</v>
      </c>
      <c r="F9" s="345">
        <f t="shared" ref="F9:F39" si="0">D9/E9</f>
        <v>4.0999999999999995E-3</v>
      </c>
      <c r="G9" s="346">
        <v>0.69</v>
      </c>
      <c r="H9" s="344">
        <v>10</v>
      </c>
      <c r="I9" s="347">
        <f t="shared" ref="I9:I10" si="1">G9/H9</f>
        <v>6.8999999999999992E-2</v>
      </c>
      <c r="J9" s="348">
        <v>0.05</v>
      </c>
      <c r="K9" s="344" t="s">
        <v>25</v>
      </c>
      <c r="L9" s="347" t="s">
        <v>26</v>
      </c>
      <c r="M9" s="10"/>
      <c r="N9" s="10"/>
      <c r="O9" s="10"/>
      <c r="P9" s="10"/>
      <c r="Q9" s="10"/>
      <c r="R9" s="10"/>
      <c r="S9" s="10"/>
      <c r="T9" s="10"/>
      <c r="U9" s="10"/>
      <c r="V9" s="10"/>
      <c r="W9" s="10"/>
      <c r="X9" s="10"/>
      <c r="Y9" s="10"/>
      <c r="Z9" s="10"/>
    </row>
    <row r="10" spans="1:26">
      <c r="A10" s="349">
        <v>2002</v>
      </c>
      <c r="B10" s="342" t="s">
        <v>24</v>
      </c>
      <c r="C10" s="350" t="s">
        <v>255</v>
      </c>
      <c r="D10" s="351">
        <v>6.7</v>
      </c>
      <c r="E10" s="351">
        <v>5000</v>
      </c>
      <c r="F10" s="352">
        <f t="shared" si="0"/>
        <v>1.34E-3</v>
      </c>
      <c r="G10" s="353">
        <v>0.5</v>
      </c>
      <c r="H10" s="351">
        <v>10</v>
      </c>
      <c r="I10" s="354">
        <f t="shared" si="1"/>
        <v>0.05</v>
      </c>
      <c r="J10" s="355">
        <v>0.05</v>
      </c>
      <c r="K10" s="351" t="s">
        <v>25</v>
      </c>
      <c r="L10" s="354" t="s">
        <v>26</v>
      </c>
      <c r="M10" s="10"/>
      <c r="N10" s="10"/>
      <c r="O10" s="10"/>
      <c r="P10" s="10"/>
      <c r="Q10" s="10"/>
      <c r="R10" s="10"/>
      <c r="S10" s="10"/>
      <c r="T10" s="10"/>
      <c r="U10" s="10"/>
      <c r="V10" s="10"/>
      <c r="W10" s="10"/>
      <c r="X10" s="10"/>
      <c r="Y10" s="10"/>
      <c r="Z10" s="10"/>
    </row>
    <row r="11" spans="1:26">
      <c r="A11" s="349">
        <v>2003</v>
      </c>
      <c r="B11" s="342" t="s">
        <v>24</v>
      </c>
      <c r="C11" s="350" t="s">
        <v>256</v>
      </c>
      <c r="D11" s="351">
        <v>40</v>
      </c>
      <c r="E11" s="351">
        <v>1000</v>
      </c>
      <c r="F11" s="352">
        <f t="shared" si="0"/>
        <v>0.04</v>
      </c>
      <c r="G11" s="353">
        <v>1.35</v>
      </c>
      <c r="H11" s="351">
        <v>10</v>
      </c>
      <c r="I11" s="354">
        <f>G11/H11</f>
        <v>0.13500000000000001</v>
      </c>
      <c r="J11" s="355">
        <v>0.05</v>
      </c>
      <c r="K11" s="351" t="s">
        <v>25</v>
      </c>
      <c r="L11" s="354" t="s">
        <v>28</v>
      </c>
      <c r="M11" s="10"/>
      <c r="N11" s="10"/>
      <c r="O11" s="10"/>
      <c r="P11" s="10"/>
      <c r="Q11" s="10"/>
      <c r="R11" s="10"/>
      <c r="S11" s="10"/>
      <c r="T11" s="10"/>
      <c r="U11" s="10"/>
      <c r="V11" s="10"/>
      <c r="W11" s="10"/>
      <c r="X11" s="10"/>
      <c r="Y11" s="10"/>
      <c r="Z11" s="10"/>
    </row>
    <row r="12" spans="1:26">
      <c r="A12" s="349">
        <v>2004</v>
      </c>
      <c r="B12" s="342" t="s">
        <v>24</v>
      </c>
      <c r="C12" s="350" t="s">
        <v>619</v>
      </c>
      <c r="D12" s="351">
        <v>8.64</v>
      </c>
      <c r="E12" s="351">
        <v>1000</v>
      </c>
      <c r="F12" s="352">
        <f t="shared" si="0"/>
        <v>8.6400000000000001E-3</v>
      </c>
      <c r="G12" s="353">
        <v>0.95</v>
      </c>
      <c r="H12" s="351">
        <v>10</v>
      </c>
      <c r="I12" s="354">
        <f>G12/H12</f>
        <v>9.5000000000000001E-2</v>
      </c>
      <c r="J12" s="355">
        <v>0.05</v>
      </c>
      <c r="K12" s="351" t="s">
        <v>25</v>
      </c>
      <c r="L12" s="354" t="s">
        <v>27</v>
      </c>
      <c r="M12" s="10"/>
      <c r="N12" s="10"/>
      <c r="O12" s="10"/>
      <c r="P12" s="10"/>
      <c r="Q12" s="10"/>
      <c r="R12" s="10"/>
      <c r="S12" s="10"/>
      <c r="T12" s="10"/>
      <c r="U12" s="10"/>
      <c r="V12" s="10"/>
      <c r="W12" s="10"/>
      <c r="X12" s="10"/>
      <c r="Y12" s="10"/>
      <c r="Z12" s="10"/>
    </row>
    <row r="13" spans="1:26">
      <c r="A13" s="349">
        <v>2005</v>
      </c>
      <c r="B13" s="342" t="s">
        <v>24</v>
      </c>
      <c r="C13" s="350" t="s">
        <v>620</v>
      </c>
      <c r="D13" s="351">
        <v>2.8</v>
      </c>
      <c r="E13" s="351">
        <v>1000</v>
      </c>
      <c r="F13" s="352">
        <f t="shared" si="0"/>
        <v>2.8E-3</v>
      </c>
      <c r="G13" s="353">
        <v>0.39100000000000001</v>
      </c>
      <c r="H13" s="351">
        <v>10</v>
      </c>
      <c r="I13" s="354">
        <f t="shared" ref="I13:I14" si="2">G13/H13</f>
        <v>3.9100000000000003E-2</v>
      </c>
      <c r="J13" s="355">
        <v>0.05</v>
      </c>
      <c r="K13" s="351" t="s">
        <v>25</v>
      </c>
      <c r="L13" s="354" t="s">
        <v>28</v>
      </c>
      <c r="M13" s="10"/>
      <c r="N13" s="10"/>
      <c r="O13" s="10"/>
      <c r="P13" s="10"/>
      <c r="Q13" s="10"/>
      <c r="R13" s="10"/>
      <c r="S13" s="10"/>
      <c r="T13" s="10"/>
      <c r="U13" s="10"/>
      <c r="V13" s="10"/>
      <c r="W13" s="10"/>
      <c r="X13" s="10"/>
      <c r="Y13" s="10"/>
      <c r="Z13" s="10"/>
    </row>
    <row r="14" spans="1:26">
      <c r="A14" s="349">
        <v>2006</v>
      </c>
      <c r="B14" s="342" t="s">
        <v>24</v>
      </c>
      <c r="C14" s="350" t="s">
        <v>621</v>
      </c>
      <c r="D14" s="351">
        <v>15</v>
      </c>
      <c r="E14" s="351">
        <v>1000</v>
      </c>
      <c r="F14" s="352">
        <f t="shared" si="0"/>
        <v>1.4999999999999999E-2</v>
      </c>
      <c r="G14" s="353">
        <v>0.41899999999999998</v>
      </c>
      <c r="H14" s="351">
        <v>10</v>
      </c>
      <c r="I14" s="354">
        <f t="shared" si="2"/>
        <v>4.19E-2</v>
      </c>
      <c r="J14" s="355">
        <v>0.05</v>
      </c>
      <c r="K14" s="351" t="s">
        <v>25</v>
      </c>
      <c r="L14" s="354" t="s">
        <v>28</v>
      </c>
      <c r="M14" s="10"/>
      <c r="N14" s="10"/>
      <c r="O14" s="10"/>
      <c r="P14" s="10"/>
      <c r="Q14" s="10"/>
      <c r="R14" s="10"/>
      <c r="S14" s="10"/>
      <c r="T14" s="10"/>
      <c r="U14" s="10"/>
      <c r="V14" s="10"/>
      <c r="W14" s="10"/>
      <c r="X14" s="10"/>
      <c r="Y14" s="10"/>
      <c r="Z14" s="10"/>
    </row>
    <row r="15" spans="1:26">
      <c r="A15" s="349">
        <v>2007</v>
      </c>
      <c r="B15" s="342" t="s">
        <v>24</v>
      </c>
      <c r="C15" s="350" t="s">
        <v>622</v>
      </c>
      <c r="D15" s="351">
        <v>27</v>
      </c>
      <c r="E15" s="351">
        <v>1000</v>
      </c>
      <c r="F15" s="352">
        <f t="shared" si="0"/>
        <v>2.7E-2</v>
      </c>
      <c r="G15" s="353">
        <v>0.2</v>
      </c>
      <c r="H15" s="351">
        <v>10</v>
      </c>
      <c r="I15" s="354">
        <f>G15/H15</f>
        <v>0.02</v>
      </c>
      <c r="J15" s="355">
        <v>0.05</v>
      </c>
      <c r="K15" s="351" t="s">
        <v>25</v>
      </c>
      <c r="L15" s="354" t="s">
        <v>28</v>
      </c>
      <c r="M15" s="10"/>
      <c r="N15" s="10"/>
      <c r="O15" s="10"/>
      <c r="P15" s="10"/>
      <c r="Q15" s="10"/>
      <c r="R15" s="10"/>
      <c r="S15" s="10"/>
      <c r="T15" s="10"/>
      <c r="U15" s="10"/>
      <c r="V15" s="10"/>
      <c r="W15" s="10"/>
      <c r="X15" s="10"/>
      <c r="Y15" s="10"/>
      <c r="Z15" s="10"/>
    </row>
    <row r="16" spans="1:26">
      <c r="A16" s="349">
        <v>2008</v>
      </c>
      <c r="B16" s="342" t="s">
        <v>24</v>
      </c>
      <c r="C16" s="350" t="s">
        <v>257</v>
      </c>
      <c r="D16" s="351">
        <v>7.1</v>
      </c>
      <c r="E16" s="351">
        <v>1000</v>
      </c>
      <c r="F16" s="352">
        <f t="shared" si="0"/>
        <v>7.0999999999999995E-3</v>
      </c>
      <c r="G16" s="353">
        <v>1.9</v>
      </c>
      <c r="H16" s="351">
        <v>50</v>
      </c>
      <c r="I16" s="354">
        <f>G16/H16</f>
        <v>3.7999999999999999E-2</v>
      </c>
      <c r="J16" s="355">
        <v>0.05</v>
      </c>
      <c r="K16" s="351" t="s">
        <v>25</v>
      </c>
      <c r="L16" s="354" t="s">
        <v>27</v>
      </c>
      <c r="M16" s="10"/>
      <c r="N16" s="10"/>
      <c r="O16" s="10"/>
      <c r="P16" s="10"/>
      <c r="Q16" s="10"/>
      <c r="R16" s="10"/>
      <c r="S16" s="10"/>
      <c r="T16" s="10"/>
      <c r="U16" s="10"/>
      <c r="V16" s="10"/>
      <c r="W16" s="10"/>
      <c r="X16" s="10"/>
      <c r="Y16" s="10"/>
      <c r="Z16" s="10"/>
    </row>
    <row r="17" spans="1:26">
      <c r="A17" s="349">
        <v>2009</v>
      </c>
      <c r="B17" s="342" t="s">
        <v>24</v>
      </c>
      <c r="C17" s="350" t="s">
        <v>258</v>
      </c>
      <c r="D17" s="351">
        <v>4.5999999999999996</v>
      </c>
      <c r="E17" s="351">
        <v>1000</v>
      </c>
      <c r="F17" s="352">
        <f t="shared" si="0"/>
        <v>4.5999999999999999E-3</v>
      </c>
      <c r="G17" s="353">
        <v>0.14000000000000001</v>
      </c>
      <c r="H17" s="351">
        <v>10</v>
      </c>
      <c r="I17" s="354">
        <f>G17/H17</f>
        <v>1.4000000000000002E-2</v>
      </c>
      <c r="J17" s="355">
        <v>0.05</v>
      </c>
      <c r="K17" s="351" t="s">
        <v>25</v>
      </c>
      <c r="L17" s="354" t="s">
        <v>28</v>
      </c>
      <c r="M17" s="10"/>
      <c r="N17" s="10"/>
      <c r="O17" s="10"/>
      <c r="P17" s="10"/>
      <c r="Q17" s="10"/>
      <c r="R17" s="10"/>
      <c r="S17" s="10"/>
      <c r="T17" s="10"/>
      <c r="U17" s="10"/>
      <c r="V17" s="10"/>
      <c r="W17" s="10"/>
      <c r="X17" s="10"/>
      <c r="Y17" s="10"/>
      <c r="Z17" s="10"/>
    </row>
    <row r="18" spans="1:26">
      <c r="A18" s="349">
        <v>2010</v>
      </c>
      <c r="B18" s="342" t="s">
        <v>24</v>
      </c>
      <c r="C18" s="350" t="s">
        <v>623</v>
      </c>
      <c r="D18" s="351">
        <v>0.56999999999999995</v>
      </c>
      <c r="E18" s="351">
        <v>10000</v>
      </c>
      <c r="F18" s="352">
        <f t="shared" si="0"/>
        <v>5.6999999999999996E-5</v>
      </c>
      <c r="G18" s="353"/>
      <c r="H18" s="351"/>
      <c r="I18" s="354">
        <f t="shared" ref="I18:I24" si="3">F18</f>
        <v>5.6999999999999996E-5</v>
      </c>
      <c r="J18" s="355">
        <v>0.05</v>
      </c>
      <c r="K18" s="351" t="s">
        <v>25</v>
      </c>
      <c r="L18" s="354" t="s">
        <v>28</v>
      </c>
      <c r="M18" s="10"/>
      <c r="N18" s="10"/>
      <c r="O18" s="10"/>
      <c r="P18" s="10"/>
      <c r="Q18" s="10"/>
      <c r="R18" s="10"/>
      <c r="S18" s="10"/>
      <c r="T18" s="10"/>
      <c r="U18" s="10"/>
      <c r="V18" s="10"/>
      <c r="W18" s="10"/>
      <c r="X18" s="10"/>
      <c r="Y18" s="10"/>
      <c r="Z18" s="10"/>
    </row>
    <row r="19" spans="1:26">
      <c r="A19" s="349">
        <v>2011</v>
      </c>
      <c r="B19" s="342" t="s">
        <v>24</v>
      </c>
      <c r="C19" s="350" t="s">
        <v>259</v>
      </c>
      <c r="D19" s="351">
        <v>18</v>
      </c>
      <c r="E19" s="351">
        <v>1000</v>
      </c>
      <c r="F19" s="352">
        <f t="shared" si="0"/>
        <v>1.7999999999999999E-2</v>
      </c>
      <c r="G19" s="353"/>
      <c r="H19" s="351"/>
      <c r="I19" s="354">
        <f t="shared" si="3"/>
        <v>1.7999999999999999E-2</v>
      </c>
      <c r="J19" s="355">
        <v>0.05</v>
      </c>
      <c r="K19" s="351" t="s">
        <v>25</v>
      </c>
      <c r="L19" s="354" t="s">
        <v>27</v>
      </c>
      <c r="M19" s="10"/>
      <c r="N19" s="10"/>
      <c r="O19" s="10"/>
      <c r="P19" s="10"/>
      <c r="Q19" s="10"/>
      <c r="R19" s="10"/>
      <c r="S19" s="10"/>
      <c r="T19" s="10"/>
      <c r="U19" s="10"/>
      <c r="V19" s="10"/>
      <c r="W19" s="10"/>
      <c r="X19" s="10"/>
      <c r="Y19" s="10"/>
      <c r="Z19" s="10"/>
    </row>
    <row r="20" spans="1:26">
      <c r="A20" s="349">
        <v>2012</v>
      </c>
      <c r="B20" s="342" t="s">
        <v>24</v>
      </c>
      <c r="C20" s="350" t="s">
        <v>260</v>
      </c>
      <c r="D20" s="351">
        <v>2</v>
      </c>
      <c r="E20" s="351">
        <v>1000</v>
      </c>
      <c r="F20" s="352">
        <f t="shared" si="0"/>
        <v>2E-3</v>
      </c>
      <c r="G20" s="353"/>
      <c r="H20" s="351"/>
      <c r="I20" s="354">
        <f t="shared" si="3"/>
        <v>2E-3</v>
      </c>
      <c r="J20" s="355">
        <v>0.05</v>
      </c>
      <c r="K20" s="351" t="s">
        <v>25</v>
      </c>
      <c r="L20" s="354" t="s">
        <v>27</v>
      </c>
      <c r="M20" s="10"/>
      <c r="N20" s="10"/>
      <c r="O20" s="10"/>
      <c r="P20" s="10"/>
      <c r="Q20" s="10"/>
      <c r="R20" s="10"/>
      <c r="S20" s="10"/>
      <c r="T20" s="10"/>
      <c r="U20" s="10"/>
      <c r="V20" s="10"/>
      <c r="W20" s="10"/>
      <c r="X20" s="10"/>
      <c r="Y20" s="10"/>
      <c r="Z20" s="10"/>
    </row>
    <row r="21" spans="1:26">
      <c r="A21" s="349">
        <v>2013</v>
      </c>
      <c r="B21" s="342" t="s">
        <v>24</v>
      </c>
      <c r="C21" s="350" t="s">
        <v>261</v>
      </c>
      <c r="D21" s="351">
        <v>0.73</v>
      </c>
      <c r="E21" s="351">
        <v>1000</v>
      </c>
      <c r="F21" s="352">
        <f t="shared" si="0"/>
        <v>7.2999999999999996E-4</v>
      </c>
      <c r="G21" s="353"/>
      <c r="H21" s="351"/>
      <c r="I21" s="354">
        <f t="shared" si="3"/>
        <v>7.2999999999999996E-4</v>
      </c>
      <c r="J21" s="355">
        <v>0.05</v>
      </c>
      <c r="K21" s="351" t="s">
        <v>25</v>
      </c>
      <c r="L21" s="354" t="s">
        <v>27</v>
      </c>
      <c r="M21" s="10"/>
      <c r="N21" s="10"/>
      <c r="O21" s="10"/>
      <c r="P21" s="10"/>
      <c r="Q21" s="10"/>
      <c r="R21" s="10"/>
      <c r="S21" s="10"/>
      <c r="T21" s="10"/>
      <c r="U21" s="10"/>
      <c r="V21" s="10"/>
      <c r="W21" s="10"/>
      <c r="X21" s="10"/>
      <c r="Y21" s="10"/>
      <c r="Z21" s="10"/>
    </row>
    <row r="22" spans="1:26">
      <c r="A22" s="349">
        <v>2014</v>
      </c>
      <c r="B22" s="342" t="s">
        <v>24</v>
      </c>
      <c r="C22" s="350" t="s">
        <v>262</v>
      </c>
      <c r="D22" s="351">
        <v>100</v>
      </c>
      <c r="E22" s="351">
        <v>1000</v>
      </c>
      <c r="F22" s="352">
        <f t="shared" si="0"/>
        <v>0.1</v>
      </c>
      <c r="G22" s="353"/>
      <c r="H22" s="351"/>
      <c r="I22" s="354">
        <f t="shared" si="3"/>
        <v>0.1</v>
      </c>
      <c r="J22" s="355">
        <v>0.05</v>
      </c>
      <c r="K22" s="351" t="s">
        <v>25</v>
      </c>
      <c r="L22" s="354" t="s">
        <v>27</v>
      </c>
      <c r="M22" s="10"/>
      <c r="N22" s="10"/>
      <c r="O22" s="10"/>
      <c r="P22" s="10"/>
      <c r="Q22" s="10"/>
      <c r="R22" s="10"/>
      <c r="S22" s="10"/>
      <c r="T22" s="10"/>
      <c r="U22" s="10"/>
      <c r="V22" s="10"/>
      <c r="W22" s="10"/>
      <c r="X22" s="10"/>
      <c r="Y22" s="10"/>
      <c r="Z22" s="10"/>
    </row>
    <row r="23" spans="1:26">
      <c r="A23" s="349">
        <v>2015</v>
      </c>
      <c r="B23" s="342" t="s">
        <v>24</v>
      </c>
      <c r="C23" s="350" t="s">
        <v>263</v>
      </c>
      <c r="D23" s="351">
        <v>6.6</v>
      </c>
      <c r="E23" s="351">
        <v>1000</v>
      </c>
      <c r="F23" s="352">
        <f t="shared" si="0"/>
        <v>6.6E-3</v>
      </c>
      <c r="G23" s="353"/>
      <c r="H23" s="351"/>
      <c r="I23" s="354">
        <f t="shared" si="3"/>
        <v>6.6E-3</v>
      </c>
      <c r="J23" s="355">
        <v>0.05</v>
      </c>
      <c r="K23" s="351" t="s">
        <v>25</v>
      </c>
      <c r="L23" s="354" t="s">
        <v>27</v>
      </c>
      <c r="M23" s="10"/>
      <c r="N23" s="10"/>
      <c r="O23" s="10"/>
      <c r="P23" s="10"/>
      <c r="Q23" s="10"/>
      <c r="R23" s="10"/>
      <c r="S23" s="10"/>
      <c r="T23" s="10"/>
      <c r="U23" s="10"/>
      <c r="V23" s="10"/>
      <c r="W23" s="10"/>
      <c r="X23" s="10"/>
      <c r="Y23" s="10"/>
      <c r="Z23" s="10"/>
    </row>
    <row r="24" spans="1:26">
      <c r="A24" s="349">
        <v>2016</v>
      </c>
      <c r="B24" s="342" t="s">
        <v>24</v>
      </c>
      <c r="C24" s="350" t="s">
        <v>264</v>
      </c>
      <c r="D24" s="351">
        <v>0.88</v>
      </c>
      <c r="E24" s="351">
        <v>1000</v>
      </c>
      <c r="F24" s="352">
        <f t="shared" si="0"/>
        <v>8.8000000000000003E-4</v>
      </c>
      <c r="G24" s="353"/>
      <c r="H24" s="351"/>
      <c r="I24" s="354">
        <f t="shared" si="3"/>
        <v>8.8000000000000003E-4</v>
      </c>
      <c r="J24" s="355">
        <v>0.05</v>
      </c>
      <c r="K24" s="351" t="s">
        <v>25</v>
      </c>
      <c r="L24" s="354" t="s">
        <v>27</v>
      </c>
      <c r="M24" s="10"/>
      <c r="N24" s="10"/>
      <c r="O24" s="10"/>
      <c r="P24" s="10"/>
      <c r="Q24" s="10"/>
      <c r="R24" s="10"/>
      <c r="S24" s="10"/>
      <c r="T24" s="10"/>
      <c r="U24" s="10"/>
      <c r="V24" s="10"/>
      <c r="W24" s="10"/>
      <c r="X24" s="10"/>
      <c r="Y24" s="10"/>
      <c r="Z24" s="10"/>
    </row>
    <row r="25" spans="1:26">
      <c r="A25" s="349">
        <v>2017</v>
      </c>
      <c r="B25" s="342" t="s">
        <v>24</v>
      </c>
      <c r="C25" s="350" t="s">
        <v>265</v>
      </c>
      <c r="D25" s="351">
        <v>1.96</v>
      </c>
      <c r="E25" s="351">
        <v>1000</v>
      </c>
      <c r="F25" s="352">
        <f t="shared" si="0"/>
        <v>1.9599999999999999E-3</v>
      </c>
      <c r="G25" s="353"/>
      <c r="H25" s="351"/>
      <c r="I25" s="354">
        <f>F25</f>
        <v>1.9599999999999999E-3</v>
      </c>
      <c r="J25" s="355">
        <v>0.5</v>
      </c>
      <c r="K25" s="351" t="s">
        <v>29</v>
      </c>
      <c r="L25" s="354" t="s">
        <v>27</v>
      </c>
      <c r="M25" s="10"/>
      <c r="N25" s="10"/>
      <c r="O25" s="10"/>
      <c r="P25" s="10"/>
      <c r="Q25" s="10"/>
      <c r="R25" s="10"/>
      <c r="S25" s="10"/>
      <c r="T25" s="10"/>
      <c r="U25" s="10"/>
      <c r="V25" s="10"/>
      <c r="W25" s="10"/>
      <c r="X25" s="10"/>
      <c r="Y25" s="10"/>
      <c r="Z25" s="10"/>
    </row>
    <row r="26" spans="1:26">
      <c r="A26" s="356">
        <v>2018</v>
      </c>
      <c r="B26" s="342" t="s">
        <v>24</v>
      </c>
      <c r="C26" s="357" t="s">
        <v>624</v>
      </c>
      <c r="D26" s="351">
        <v>10</v>
      </c>
      <c r="E26" s="351">
        <v>1000</v>
      </c>
      <c r="F26" s="352">
        <v>0.01</v>
      </c>
      <c r="G26" s="353"/>
      <c r="H26" s="351"/>
      <c r="I26" s="354">
        <v>0.01</v>
      </c>
      <c r="J26" s="355">
        <v>0.05</v>
      </c>
      <c r="K26" s="351" t="s">
        <v>25</v>
      </c>
      <c r="L26" s="354" t="s">
        <v>27</v>
      </c>
      <c r="M26" s="10"/>
      <c r="N26" s="10"/>
      <c r="O26" s="10"/>
      <c r="P26" s="10"/>
      <c r="Q26" s="10"/>
      <c r="R26" s="10"/>
      <c r="S26" s="10"/>
      <c r="T26" s="10"/>
      <c r="U26" s="10"/>
      <c r="V26" s="10"/>
      <c r="W26" s="10"/>
      <c r="X26" s="10"/>
      <c r="Y26" s="10"/>
      <c r="Z26" s="10"/>
    </row>
    <row r="27" spans="1:26">
      <c r="A27" s="356">
        <v>2019</v>
      </c>
      <c r="B27" s="342" t="s">
        <v>24</v>
      </c>
      <c r="C27" s="357" t="s">
        <v>625</v>
      </c>
      <c r="D27" s="351">
        <v>6.1</v>
      </c>
      <c r="E27" s="351">
        <v>1000</v>
      </c>
      <c r="F27" s="352">
        <f t="shared" ref="F27:F30" si="4">D27/E27</f>
        <v>6.0999999999999995E-3</v>
      </c>
      <c r="G27" s="353"/>
      <c r="H27" s="351"/>
      <c r="I27" s="354">
        <f>F27</f>
        <v>6.0999999999999995E-3</v>
      </c>
      <c r="J27" s="355">
        <v>0.05</v>
      </c>
      <c r="K27" s="351" t="s">
        <v>25</v>
      </c>
      <c r="L27" s="354" t="s">
        <v>27</v>
      </c>
      <c r="M27" s="10"/>
      <c r="N27" s="10"/>
      <c r="O27" s="10"/>
      <c r="P27" s="10"/>
      <c r="Q27" s="10"/>
      <c r="R27" s="10"/>
      <c r="S27" s="10"/>
      <c r="T27" s="10"/>
      <c r="U27" s="10"/>
      <c r="V27" s="10"/>
      <c r="W27" s="10"/>
      <c r="X27" s="10"/>
      <c r="Y27" s="10"/>
      <c r="Z27" s="10"/>
    </row>
    <row r="28" spans="1:26" ht="24">
      <c r="A28" s="358">
        <v>2020</v>
      </c>
      <c r="B28" s="342" t="s">
        <v>24</v>
      </c>
      <c r="C28" s="359" t="s">
        <v>626</v>
      </c>
      <c r="D28" s="351">
        <v>10</v>
      </c>
      <c r="E28" s="351">
        <v>1000</v>
      </c>
      <c r="F28" s="352">
        <f t="shared" si="4"/>
        <v>0.01</v>
      </c>
      <c r="G28" s="353"/>
      <c r="H28" s="351"/>
      <c r="I28" s="354">
        <f>F28</f>
        <v>0.01</v>
      </c>
      <c r="J28" s="355">
        <v>0.05</v>
      </c>
      <c r="K28" s="351" t="s">
        <v>25</v>
      </c>
      <c r="L28" s="354" t="s">
        <v>27</v>
      </c>
      <c r="M28" s="10"/>
      <c r="N28" s="10"/>
      <c r="O28" s="10"/>
      <c r="P28" s="10"/>
      <c r="Q28" s="10"/>
      <c r="R28" s="10"/>
      <c r="S28" s="10"/>
      <c r="T28" s="10"/>
      <c r="U28" s="10"/>
      <c r="V28" s="10"/>
      <c r="W28" s="10"/>
      <c r="X28" s="10"/>
      <c r="Y28" s="10"/>
      <c r="Z28" s="10"/>
    </row>
    <row r="29" spans="1:26">
      <c r="A29" s="349">
        <v>2021</v>
      </c>
      <c r="B29" s="342" t="s">
        <v>24</v>
      </c>
      <c r="C29" s="350" t="s">
        <v>266</v>
      </c>
      <c r="D29" s="351">
        <v>9</v>
      </c>
      <c r="E29" s="351">
        <v>10000</v>
      </c>
      <c r="F29" s="352">
        <f t="shared" si="4"/>
        <v>8.9999999999999998E-4</v>
      </c>
      <c r="G29" s="353">
        <v>0.25</v>
      </c>
      <c r="H29" s="351">
        <v>50</v>
      </c>
      <c r="I29" s="354">
        <f>G29/H29</f>
        <v>5.0000000000000001E-3</v>
      </c>
      <c r="J29" s="355">
        <v>0.05</v>
      </c>
      <c r="K29" s="351" t="s">
        <v>25</v>
      </c>
      <c r="L29" s="354" t="s">
        <v>26</v>
      </c>
      <c r="M29" s="10"/>
      <c r="N29" s="10"/>
      <c r="O29" s="10"/>
      <c r="P29" s="10"/>
      <c r="Q29" s="10"/>
      <c r="R29" s="10"/>
      <c r="S29" s="10"/>
      <c r="T29" s="10"/>
      <c r="U29" s="10"/>
      <c r="V29" s="10"/>
      <c r="W29" s="10"/>
      <c r="X29" s="10"/>
      <c r="Y29" s="10"/>
      <c r="Z29" s="10"/>
    </row>
    <row r="30" spans="1:26">
      <c r="A30" s="349">
        <v>2022</v>
      </c>
      <c r="B30" s="342" t="s">
        <v>24</v>
      </c>
      <c r="C30" s="350" t="s">
        <v>267</v>
      </c>
      <c r="D30" s="351">
        <v>0.80649999999999999</v>
      </c>
      <c r="E30" s="351">
        <v>1000</v>
      </c>
      <c r="F30" s="352">
        <f t="shared" si="4"/>
        <v>8.0650000000000003E-4</v>
      </c>
      <c r="G30" s="353">
        <v>0.23</v>
      </c>
      <c r="H30" s="351">
        <v>50</v>
      </c>
      <c r="I30" s="354">
        <f>G30/H30</f>
        <v>4.5999999999999999E-3</v>
      </c>
      <c r="J30" s="355">
        <v>0.05</v>
      </c>
      <c r="K30" s="351" t="s">
        <v>25</v>
      </c>
      <c r="L30" s="354" t="s">
        <v>26</v>
      </c>
      <c r="M30" s="10"/>
      <c r="N30" s="10"/>
      <c r="O30" s="10"/>
      <c r="P30" s="10"/>
      <c r="Q30" s="10"/>
      <c r="R30" s="10"/>
      <c r="S30" s="10"/>
      <c r="T30" s="10"/>
      <c r="U30" s="10"/>
      <c r="V30" s="10"/>
      <c r="W30" s="10"/>
      <c r="X30" s="10"/>
      <c r="Y30" s="10"/>
      <c r="Z30" s="10"/>
    </row>
    <row r="31" spans="1:26">
      <c r="A31" s="349">
        <v>2023</v>
      </c>
      <c r="B31" s="342" t="s">
        <v>24</v>
      </c>
      <c r="C31" s="350" t="s">
        <v>268</v>
      </c>
      <c r="D31" s="351">
        <v>3.3</v>
      </c>
      <c r="E31" s="351">
        <v>10000</v>
      </c>
      <c r="F31" s="352">
        <f>D31/E31</f>
        <v>3.3E-4</v>
      </c>
      <c r="G31" s="353">
        <v>1.2</v>
      </c>
      <c r="H31" s="351">
        <v>50</v>
      </c>
      <c r="I31" s="354">
        <f>G31/H31</f>
        <v>2.4E-2</v>
      </c>
      <c r="J31" s="355">
        <v>0.05</v>
      </c>
      <c r="K31" s="351" t="s">
        <v>25</v>
      </c>
      <c r="L31" s="354" t="s">
        <v>26</v>
      </c>
      <c r="M31" s="10"/>
      <c r="N31" s="10"/>
      <c r="O31" s="10"/>
      <c r="P31" s="10"/>
      <c r="Q31" s="10"/>
      <c r="R31" s="10"/>
      <c r="S31" s="10"/>
      <c r="T31" s="10"/>
      <c r="U31" s="10"/>
      <c r="V31" s="10"/>
      <c r="W31" s="10"/>
      <c r="X31" s="10"/>
      <c r="Y31" s="10"/>
      <c r="Z31" s="10"/>
    </row>
    <row r="32" spans="1:26">
      <c r="A32" s="349">
        <v>2024</v>
      </c>
      <c r="B32" s="342" t="s">
        <v>24</v>
      </c>
      <c r="C32" s="350" t="s">
        <v>269</v>
      </c>
      <c r="D32" s="351">
        <v>0.5</v>
      </c>
      <c r="E32" s="351">
        <v>5000</v>
      </c>
      <c r="F32" s="352">
        <f t="shared" si="0"/>
        <v>1E-4</v>
      </c>
      <c r="G32" s="353"/>
      <c r="H32" s="351"/>
      <c r="I32" s="354">
        <f>F32</f>
        <v>1E-4</v>
      </c>
      <c r="J32" s="355">
        <v>0.05</v>
      </c>
      <c r="K32" s="351" t="s">
        <v>25</v>
      </c>
      <c r="L32" s="354" t="s">
        <v>26</v>
      </c>
      <c r="M32" s="10"/>
      <c r="N32" s="10"/>
      <c r="O32" s="10"/>
      <c r="P32" s="10"/>
      <c r="Q32" s="10"/>
      <c r="R32" s="10"/>
      <c r="S32" s="10"/>
      <c r="T32" s="10"/>
      <c r="U32" s="10"/>
      <c r="V32" s="10"/>
      <c r="W32" s="10"/>
      <c r="X32" s="10"/>
      <c r="Y32" s="10"/>
      <c r="Z32" s="10"/>
    </row>
    <row r="33" spans="1:26">
      <c r="A33" s="356">
        <v>2025</v>
      </c>
      <c r="B33" s="342" t="s">
        <v>24</v>
      </c>
      <c r="C33" s="350" t="s">
        <v>627</v>
      </c>
      <c r="D33" s="351">
        <v>22</v>
      </c>
      <c r="E33" s="351">
        <v>1000</v>
      </c>
      <c r="F33" s="352">
        <f t="shared" si="0"/>
        <v>2.1999999999999999E-2</v>
      </c>
      <c r="G33" s="353">
        <v>10</v>
      </c>
      <c r="H33" s="351">
        <v>100</v>
      </c>
      <c r="I33" s="354">
        <f t="shared" ref="I33" si="5">G33/H33</f>
        <v>0.1</v>
      </c>
      <c r="J33" s="355">
        <v>0.05</v>
      </c>
      <c r="K33" s="351" t="s">
        <v>25</v>
      </c>
      <c r="L33" s="354" t="s">
        <v>28</v>
      </c>
      <c r="M33" s="10"/>
      <c r="N33" s="10"/>
      <c r="O33" s="10"/>
      <c r="P33" s="10"/>
      <c r="Q33" s="10"/>
      <c r="R33" s="10"/>
      <c r="S33" s="10"/>
      <c r="T33" s="10"/>
      <c r="U33" s="10"/>
      <c r="V33" s="10"/>
      <c r="W33" s="10"/>
      <c r="X33" s="10"/>
      <c r="Y33" s="10"/>
      <c r="Z33" s="10"/>
    </row>
    <row r="34" spans="1:26">
      <c r="A34" s="349">
        <v>2026</v>
      </c>
      <c r="B34" s="342" t="s">
        <v>24</v>
      </c>
      <c r="C34" s="350" t="s">
        <v>30</v>
      </c>
      <c r="D34" s="351">
        <v>56</v>
      </c>
      <c r="E34" s="351">
        <v>10000</v>
      </c>
      <c r="F34" s="352">
        <f t="shared" si="0"/>
        <v>5.5999999999999999E-3</v>
      </c>
      <c r="G34" s="353"/>
      <c r="H34" s="351"/>
      <c r="I34" s="354">
        <f>F34</f>
        <v>5.5999999999999999E-3</v>
      </c>
      <c r="J34" s="355">
        <v>0.05</v>
      </c>
      <c r="K34" s="351" t="s">
        <v>25</v>
      </c>
      <c r="L34" s="354" t="s">
        <v>28</v>
      </c>
      <c r="M34" s="10"/>
      <c r="N34" s="10"/>
      <c r="O34" s="10"/>
      <c r="P34" s="10"/>
      <c r="Q34" s="10"/>
      <c r="R34" s="10"/>
      <c r="S34" s="10"/>
      <c r="T34" s="10"/>
      <c r="U34" s="10"/>
      <c r="V34" s="10"/>
      <c r="W34" s="10"/>
      <c r="X34" s="10"/>
      <c r="Y34" s="10"/>
      <c r="Z34" s="10"/>
    </row>
    <row r="35" spans="1:26">
      <c r="A35" s="349">
        <v>2027</v>
      </c>
      <c r="B35" s="342" t="s">
        <v>24</v>
      </c>
      <c r="C35" s="350" t="s">
        <v>270</v>
      </c>
      <c r="D35" s="351">
        <v>100</v>
      </c>
      <c r="E35" s="351">
        <v>10000</v>
      </c>
      <c r="F35" s="352">
        <f t="shared" si="0"/>
        <v>0.01</v>
      </c>
      <c r="G35" s="353"/>
      <c r="H35" s="351"/>
      <c r="I35" s="354">
        <f>F35</f>
        <v>0.01</v>
      </c>
      <c r="J35" s="355">
        <v>0.05</v>
      </c>
      <c r="K35" s="351" t="s">
        <v>25</v>
      </c>
      <c r="L35" s="354" t="s">
        <v>27</v>
      </c>
      <c r="M35" s="10"/>
      <c r="N35" s="10"/>
      <c r="O35" s="10"/>
      <c r="P35" s="10"/>
      <c r="Q35" s="10"/>
      <c r="R35" s="10"/>
      <c r="S35" s="10"/>
      <c r="T35" s="10"/>
      <c r="U35" s="10"/>
      <c r="V35" s="10"/>
      <c r="W35" s="10"/>
      <c r="X35" s="10"/>
      <c r="Y35" s="10"/>
      <c r="Z35" s="10"/>
    </row>
    <row r="36" spans="1:26">
      <c r="A36" s="349">
        <v>2028</v>
      </c>
      <c r="B36" s="342" t="s">
        <v>24</v>
      </c>
      <c r="C36" s="350" t="s">
        <v>628</v>
      </c>
      <c r="D36" s="351">
        <v>8.8000000000000007</v>
      </c>
      <c r="E36" s="351">
        <v>1000</v>
      </c>
      <c r="F36" s="352">
        <f t="shared" si="0"/>
        <v>8.8000000000000005E-3</v>
      </c>
      <c r="G36" s="353">
        <v>5</v>
      </c>
      <c r="H36" s="351">
        <v>100</v>
      </c>
      <c r="I36" s="354">
        <f>G36/H36</f>
        <v>0.05</v>
      </c>
      <c r="J36" s="355">
        <v>0.05</v>
      </c>
      <c r="K36" s="351" t="s">
        <v>25</v>
      </c>
      <c r="L36" s="354" t="s">
        <v>27</v>
      </c>
      <c r="M36" s="10"/>
      <c r="N36" s="10"/>
      <c r="O36" s="10"/>
      <c r="P36" s="10"/>
      <c r="Q36" s="10"/>
      <c r="R36" s="10"/>
      <c r="S36" s="10"/>
      <c r="T36" s="10"/>
      <c r="U36" s="10"/>
      <c r="V36" s="10"/>
      <c r="W36" s="10"/>
      <c r="X36" s="10"/>
      <c r="Y36" s="10"/>
      <c r="Z36" s="10"/>
    </row>
    <row r="37" spans="1:26">
      <c r="A37" s="349">
        <v>2029</v>
      </c>
      <c r="B37" s="342" t="s">
        <v>24</v>
      </c>
      <c r="C37" s="350" t="s">
        <v>271</v>
      </c>
      <c r="D37" s="351">
        <v>38</v>
      </c>
      <c r="E37" s="351">
        <v>1000</v>
      </c>
      <c r="F37" s="352">
        <f t="shared" si="0"/>
        <v>3.7999999999999999E-2</v>
      </c>
      <c r="G37" s="353"/>
      <c r="H37" s="351"/>
      <c r="I37" s="354">
        <f t="shared" ref="I37:I39" si="6">F37</f>
        <v>3.7999999999999999E-2</v>
      </c>
      <c r="J37" s="355">
        <v>0.05</v>
      </c>
      <c r="K37" s="351" t="s">
        <v>25</v>
      </c>
      <c r="L37" s="354" t="s">
        <v>26</v>
      </c>
      <c r="M37" s="10"/>
      <c r="N37" s="10"/>
      <c r="O37" s="10"/>
      <c r="P37" s="10"/>
      <c r="Q37" s="10"/>
      <c r="R37" s="10"/>
      <c r="S37" s="10"/>
      <c r="T37" s="10"/>
      <c r="U37" s="10"/>
      <c r="V37" s="10"/>
      <c r="W37" s="10"/>
      <c r="X37" s="10"/>
      <c r="Y37" s="10"/>
      <c r="Z37" s="10"/>
    </row>
    <row r="38" spans="1:26">
      <c r="A38" s="341">
        <v>2030</v>
      </c>
      <c r="B38" s="342" t="s">
        <v>24</v>
      </c>
      <c r="C38" s="343" t="s">
        <v>629</v>
      </c>
      <c r="D38" s="348">
        <v>0.1</v>
      </c>
      <c r="E38" s="344">
        <v>1000</v>
      </c>
      <c r="F38" s="345">
        <f t="shared" si="0"/>
        <v>1E-4</v>
      </c>
      <c r="G38" s="346">
        <v>0.32</v>
      </c>
      <c r="H38" s="344">
        <v>100</v>
      </c>
      <c r="I38" s="347">
        <f>G38/H38</f>
        <v>3.2000000000000002E-3</v>
      </c>
      <c r="J38" s="348">
        <v>0.5</v>
      </c>
      <c r="K38" s="344" t="s">
        <v>29</v>
      </c>
      <c r="L38" s="347" t="s">
        <v>27</v>
      </c>
      <c r="M38" s="10"/>
      <c r="N38" s="10"/>
      <c r="O38" s="10"/>
      <c r="P38" s="10"/>
      <c r="Q38" s="10"/>
      <c r="R38" s="10"/>
      <c r="S38" s="10"/>
      <c r="T38" s="10"/>
      <c r="U38" s="10"/>
      <c r="V38" s="10"/>
      <c r="W38" s="10"/>
      <c r="X38" s="10"/>
      <c r="Y38" s="10"/>
      <c r="Z38" s="10"/>
    </row>
    <row r="39" spans="1:26">
      <c r="A39" s="349">
        <v>2031</v>
      </c>
      <c r="B39" s="342" t="s">
        <v>24</v>
      </c>
      <c r="C39" s="350" t="s">
        <v>272</v>
      </c>
      <c r="D39" s="355">
        <v>238</v>
      </c>
      <c r="E39" s="351">
        <v>1000</v>
      </c>
      <c r="F39" s="352">
        <f t="shared" si="0"/>
        <v>0.23799999999999999</v>
      </c>
      <c r="G39" s="353"/>
      <c r="H39" s="351"/>
      <c r="I39" s="354">
        <f t="shared" si="6"/>
        <v>0.23799999999999999</v>
      </c>
      <c r="J39" s="355">
        <v>0.05</v>
      </c>
      <c r="K39" s="351" t="s">
        <v>25</v>
      </c>
      <c r="L39" s="354" t="s">
        <v>28</v>
      </c>
      <c r="M39" s="10"/>
      <c r="N39" s="10"/>
      <c r="O39" s="10"/>
      <c r="P39" s="10"/>
      <c r="Q39" s="10"/>
      <c r="R39" s="10"/>
      <c r="S39" s="10"/>
      <c r="T39" s="10"/>
      <c r="U39" s="10"/>
      <c r="V39" s="10"/>
      <c r="W39" s="10"/>
      <c r="X39" s="10"/>
      <c r="Y39" s="10"/>
      <c r="Z39" s="10"/>
    </row>
    <row r="40" spans="1:26" ht="13.5" thickBot="1">
      <c r="A40" s="360">
        <v>2032</v>
      </c>
      <c r="B40" s="361" t="s">
        <v>24</v>
      </c>
      <c r="C40" s="362" t="s">
        <v>273</v>
      </c>
      <c r="D40" s="363">
        <v>25.1</v>
      </c>
      <c r="E40" s="364">
        <v>1000</v>
      </c>
      <c r="F40" s="365">
        <f>D40/E40</f>
        <v>2.5100000000000001E-2</v>
      </c>
      <c r="G40" s="366">
        <v>12.5</v>
      </c>
      <c r="H40" s="364">
        <v>50</v>
      </c>
      <c r="I40" s="367">
        <f>G40/H40</f>
        <v>0.25</v>
      </c>
      <c r="J40" s="363">
        <v>0.05</v>
      </c>
      <c r="K40" s="364" t="s">
        <v>25</v>
      </c>
      <c r="L40" s="367" t="s">
        <v>28</v>
      </c>
      <c r="M40" s="10"/>
      <c r="N40" s="10"/>
      <c r="O40" s="10"/>
      <c r="P40" s="10"/>
      <c r="Q40" s="10"/>
      <c r="R40" s="10"/>
      <c r="S40" s="10"/>
      <c r="T40" s="10"/>
      <c r="U40" s="10"/>
      <c r="V40" s="10"/>
      <c r="W40" s="10"/>
      <c r="X40" s="10"/>
      <c r="Y40" s="10"/>
      <c r="Z40" s="10"/>
    </row>
    <row r="41" spans="1:26">
      <c r="A41" s="368">
        <v>2107</v>
      </c>
      <c r="B41" s="341" t="s">
        <v>630</v>
      </c>
      <c r="C41" s="369" t="s">
        <v>631</v>
      </c>
      <c r="D41" s="353">
        <v>37.299999999999997</v>
      </c>
      <c r="E41" s="351">
        <v>5000</v>
      </c>
      <c r="F41" s="354">
        <f t="shared" ref="F41:F65" si="7">D41/E41</f>
        <v>7.4599999999999996E-3</v>
      </c>
      <c r="G41" s="353">
        <v>1.5</v>
      </c>
      <c r="H41" s="351">
        <v>10</v>
      </c>
      <c r="I41" s="354">
        <f>G41/H41</f>
        <v>0.15</v>
      </c>
      <c r="J41" s="353">
        <v>0.05</v>
      </c>
      <c r="K41" s="351" t="s">
        <v>25</v>
      </c>
      <c r="L41" s="354" t="s">
        <v>27</v>
      </c>
      <c r="M41" s="10"/>
      <c r="N41" s="10"/>
      <c r="O41" s="10"/>
      <c r="P41" s="10"/>
      <c r="Q41" s="10"/>
      <c r="R41" s="10"/>
      <c r="S41" s="10"/>
      <c r="T41" s="10"/>
      <c r="U41" s="10"/>
      <c r="V41" s="10"/>
      <c r="W41" s="10"/>
      <c r="X41" s="10"/>
      <c r="Y41" s="10"/>
      <c r="Z41" s="10"/>
    </row>
    <row r="42" spans="1:26">
      <c r="A42" s="368">
        <v>2108</v>
      </c>
      <c r="B42" s="341" t="s">
        <v>630</v>
      </c>
      <c r="C42" s="369" t="s">
        <v>632</v>
      </c>
      <c r="D42" s="353">
        <v>5</v>
      </c>
      <c r="E42" s="351">
        <v>1000</v>
      </c>
      <c r="F42" s="354">
        <f t="shared" si="7"/>
        <v>5.0000000000000001E-3</v>
      </c>
      <c r="G42" s="353">
        <v>1.5</v>
      </c>
      <c r="H42" s="351">
        <v>10</v>
      </c>
      <c r="I42" s="354">
        <v>0.15</v>
      </c>
      <c r="J42" s="353">
        <v>0.05</v>
      </c>
      <c r="K42" s="351" t="s">
        <v>25</v>
      </c>
      <c r="L42" s="354" t="s">
        <v>28</v>
      </c>
      <c r="M42" s="10"/>
      <c r="N42" s="10"/>
      <c r="O42" s="10"/>
      <c r="P42" s="10"/>
      <c r="Q42" s="10"/>
      <c r="R42" s="10"/>
      <c r="S42" s="10"/>
      <c r="T42" s="10"/>
      <c r="U42" s="10"/>
      <c r="V42" s="10"/>
      <c r="W42" s="10"/>
      <c r="X42" s="10"/>
      <c r="Y42" s="10"/>
      <c r="Z42" s="10"/>
    </row>
    <row r="43" spans="1:26">
      <c r="A43" s="368">
        <v>2112</v>
      </c>
      <c r="B43" s="341" t="s">
        <v>630</v>
      </c>
      <c r="C43" s="369" t="s">
        <v>633</v>
      </c>
      <c r="D43" s="353">
        <v>0.23</v>
      </c>
      <c r="E43" s="351">
        <v>1000</v>
      </c>
      <c r="F43" s="354">
        <f t="shared" si="7"/>
        <v>2.3000000000000001E-4</v>
      </c>
      <c r="G43" s="353">
        <v>0.18</v>
      </c>
      <c r="H43" s="351">
        <v>100</v>
      </c>
      <c r="I43" s="354">
        <f t="shared" ref="I43:I48" si="8">G43/H43</f>
        <v>1.8E-3</v>
      </c>
      <c r="J43" s="353">
        <v>0.05</v>
      </c>
      <c r="K43" s="351" t="s">
        <v>25</v>
      </c>
      <c r="L43" s="354" t="s">
        <v>27</v>
      </c>
      <c r="M43" s="10"/>
      <c r="N43" s="10"/>
      <c r="O43" s="10"/>
      <c r="P43" s="10"/>
      <c r="Q43" s="10"/>
      <c r="R43" s="10"/>
      <c r="S43" s="10"/>
      <c r="T43" s="10"/>
      <c r="U43" s="10"/>
      <c r="V43" s="10"/>
      <c r="W43" s="10"/>
      <c r="X43" s="10"/>
      <c r="Y43" s="10"/>
      <c r="Z43" s="10"/>
    </row>
    <row r="44" spans="1:26">
      <c r="A44" s="368">
        <v>2113</v>
      </c>
      <c r="B44" s="341" t="s">
        <v>630</v>
      </c>
      <c r="C44" s="369" t="s">
        <v>634</v>
      </c>
      <c r="D44" s="353">
        <v>1</v>
      </c>
      <c r="E44" s="351">
        <v>1000</v>
      </c>
      <c r="F44" s="354">
        <f t="shared" si="7"/>
        <v>1E-3</v>
      </c>
      <c r="G44" s="353">
        <v>0.74</v>
      </c>
      <c r="H44" s="351">
        <v>10</v>
      </c>
      <c r="I44" s="354">
        <f t="shared" si="8"/>
        <v>7.3999999999999996E-2</v>
      </c>
      <c r="J44" s="353">
        <v>0.05</v>
      </c>
      <c r="K44" s="351" t="s">
        <v>25</v>
      </c>
      <c r="L44" s="354" t="s">
        <v>27</v>
      </c>
      <c r="M44" s="10"/>
      <c r="N44" s="10"/>
      <c r="O44" s="10"/>
      <c r="P44" s="10"/>
      <c r="Q44" s="10"/>
      <c r="R44" s="10"/>
      <c r="S44" s="10"/>
      <c r="T44" s="10"/>
      <c r="U44" s="10"/>
      <c r="V44" s="10"/>
      <c r="W44" s="10"/>
      <c r="X44" s="10"/>
      <c r="Y44" s="10"/>
      <c r="Z44" s="10"/>
    </row>
    <row r="45" spans="1:26">
      <c r="A45" s="368">
        <v>2114</v>
      </c>
      <c r="B45" s="341" t="s">
        <v>630</v>
      </c>
      <c r="C45" s="369" t="s">
        <v>635</v>
      </c>
      <c r="D45" s="353">
        <v>1</v>
      </c>
      <c r="E45" s="351">
        <v>1000</v>
      </c>
      <c r="F45" s="354">
        <f t="shared" si="7"/>
        <v>1E-3</v>
      </c>
      <c r="G45" s="353">
        <v>0.6</v>
      </c>
      <c r="H45" s="351">
        <v>10</v>
      </c>
      <c r="I45" s="354">
        <f t="shared" si="8"/>
        <v>0.06</v>
      </c>
      <c r="J45" s="353">
        <v>0.05</v>
      </c>
      <c r="K45" s="351" t="s">
        <v>25</v>
      </c>
      <c r="L45" s="354" t="s">
        <v>27</v>
      </c>
      <c r="M45" s="10"/>
      <c r="N45" s="10"/>
      <c r="O45" s="10"/>
      <c r="P45" s="10"/>
      <c r="Q45" s="10"/>
      <c r="R45" s="10"/>
      <c r="S45" s="10"/>
      <c r="T45" s="10"/>
      <c r="U45" s="10"/>
      <c r="V45" s="10"/>
      <c r="W45" s="10"/>
      <c r="X45" s="10"/>
      <c r="Y45" s="10"/>
      <c r="Z45" s="10"/>
    </row>
    <row r="46" spans="1:26">
      <c r="A46" s="368">
        <v>2115</v>
      </c>
      <c r="B46" s="341" t="s">
        <v>630</v>
      </c>
      <c r="C46" s="369" t="s">
        <v>636</v>
      </c>
      <c r="D46" s="353">
        <v>1</v>
      </c>
      <c r="E46" s="351">
        <v>1000</v>
      </c>
      <c r="F46" s="354">
        <f t="shared" si="7"/>
        <v>1E-3</v>
      </c>
      <c r="G46" s="353">
        <v>2.5</v>
      </c>
      <c r="H46" s="351">
        <v>10</v>
      </c>
      <c r="I46" s="354">
        <f t="shared" si="8"/>
        <v>0.25</v>
      </c>
      <c r="J46" s="353">
        <v>0.05</v>
      </c>
      <c r="K46" s="351" t="s">
        <v>25</v>
      </c>
      <c r="L46" s="354" t="s">
        <v>27</v>
      </c>
      <c r="M46" s="10"/>
      <c r="N46" s="10"/>
      <c r="O46" s="10"/>
      <c r="P46" s="10"/>
      <c r="Q46" s="10"/>
      <c r="R46" s="10"/>
      <c r="S46" s="10"/>
      <c r="T46" s="10"/>
      <c r="U46" s="10"/>
      <c r="V46" s="10"/>
      <c r="W46" s="10"/>
      <c r="X46" s="10"/>
      <c r="Y46" s="10"/>
      <c r="Z46" s="10"/>
    </row>
    <row r="47" spans="1:26">
      <c r="A47" s="368">
        <v>2130</v>
      </c>
      <c r="B47" s="341" t="s">
        <v>630</v>
      </c>
      <c r="C47" s="369" t="s">
        <v>274</v>
      </c>
      <c r="D47" s="353">
        <v>0.78</v>
      </c>
      <c r="E47" s="351">
        <v>1000</v>
      </c>
      <c r="F47" s="354">
        <f t="shared" si="7"/>
        <v>7.7999999999999999E-4</v>
      </c>
      <c r="G47" s="353">
        <v>0.36</v>
      </c>
      <c r="H47" s="351">
        <v>100</v>
      </c>
      <c r="I47" s="354">
        <f t="shared" si="8"/>
        <v>3.5999999999999999E-3</v>
      </c>
      <c r="J47" s="353">
        <v>0.05</v>
      </c>
      <c r="K47" s="351" t="s">
        <v>25</v>
      </c>
      <c r="L47" s="370" t="s">
        <v>27</v>
      </c>
      <c r="M47" s="10"/>
      <c r="N47" s="10"/>
      <c r="O47" s="10"/>
      <c r="P47" s="10"/>
      <c r="Q47" s="10"/>
      <c r="R47" s="10"/>
      <c r="S47" s="10"/>
      <c r="T47" s="10"/>
      <c r="U47" s="10"/>
      <c r="V47" s="10"/>
      <c r="W47" s="10"/>
      <c r="X47" s="10"/>
      <c r="Y47" s="10"/>
      <c r="Z47" s="10"/>
    </row>
    <row r="48" spans="1:26">
      <c r="A48" s="368">
        <v>2131</v>
      </c>
      <c r="B48" s="341" t="s">
        <v>630</v>
      </c>
      <c r="C48" s="369" t="s">
        <v>637</v>
      </c>
      <c r="D48" s="353">
        <v>3.2</v>
      </c>
      <c r="E48" s="351">
        <v>5000</v>
      </c>
      <c r="F48" s="354">
        <f t="shared" si="7"/>
        <v>6.4000000000000005E-4</v>
      </c>
      <c r="G48" s="353">
        <v>1</v>
      </c>
      <c r="H48" s="351">
        <v>100</v>
      </c>
      <c r="I48" s="354">
        <f t="shared" si="8"/>
        <v>0.01</v>
      </c>
      <c r="J48" s="353">
        <v>0.05</v>
      </c>
      <c r="K48" s="351" t="s">
        <v>25</v>
      </c>
      <c r="L48" s="354" t="s">
        <v>27</v>
      </c>
      <c r="M48" s="10"/>
      <c r="N48" s="10"/>
      <c r="O48" s="10"/>
      <c r="P48" s="10"/>
      <c r="Q48" s="10"/>
      <c r="R48" s="10"/>
      <c r="S48" s="10"/>
      <c r="T48" s="10"/>
      <c r="U48" s="10"/>
      <c r="V48" s="10"/>
      <c r="W48" s="10"/>
      <c r="X48" s="10"/>
      <c r="Y48" s="10"/>
      <c r="Z48" s="10"/>
    </row>
    <row r="49" spans="1:26">
      <c r="A49" s="368">
        <v>2132</v>
      </c>
      <c r="B49" s="341" t="s">
        <v>630</v>
      </c>
      <c r="C49" s="369" t="s">
        <v>275</v>
      </c>
      <c r="D49" s="353">
        <v>10</v>
      </c>
      <c r="E49" s="351">
        <v>1000</v>
      </c>
      <c r="F49" s="354">
        <f t="shared" si="7"/>
        <v>0.01</v>
      </c>
      <c r="G49" s="353"/>
      <c r="H49" s="351"/>
      <c r="I49" s="354">
        <f>F49</f>
        <v>0.01</v>
      </c>
      <c r="J49" s="353">
        <v>0.05</v>
      </c>
      <c r="K49" s="351" t="s">
        <v>25</v>
      </c>
      <c r="L49" s="354" t="s">
        <v>28</v>
      </c>
      <c r="M49" s="10"/>
      <c r="N49" s="10"/>
      <c r="O49" s="10"/>
      <c r="P49" s="10"/>
      <c r="Q49" s="10"/>
      <c r="R49" s="10"/>
      <c r="S49" s="10"/>
      <c r="T49" s="10"/>
      <c r="U49" s="10"/>
      <c r="V49" s="10"/>
      <c r="W49" s="10"/>
      <c r="X49" s="10"/>
      <c r="Y49" s="10"/>
      <c r="Z49" s="10"/>
    </row>
    <row r="50" spans="1:26">
      <c r="A50" s="368">
        <v>2133</v>
      </c>
      <c r="B50" s="341" t="s">
        <v>630</v>
      </c>
      <c r="C50" s="369" t="s">
        <v>276</v>
      </c>
      <c r="D50" s="353">
        <v>10</v>
      </c>
      <c r="E50" s="351">
        <v>1000</v>
      </c>
      <c r="F50" s="354">
        <f t="shared" si="7"/>
        <v>0.01</v>
      </c>
      <c r="G50" s="353">
        <v>6.25</v>
      </c>
      <c r="H50" s="351">
        <v>50</v>
      </c>
      <c r="I50" s="354">
        <v>0.125</v>
      </c>
      <c r="J50" s="353">
        <v>0.05</v>
      </c>
      <c r="K50" s="351" t="s">
        <v>25</v>
      </c>
      <c r="L50" s="354" t="s">
        <v>28</v>
      </c>
      <c r="M50" s="10"/>
      <c r="N50" s="10"/>
      <c r="O50" s="10"/>
      <c r="P50" s="10"/>
      <c r="Q50" s="10"/>
      <c r="R50" s="10"/>
      <c r="S50" s="10"/>
      <c r="T50" s="10"/>
      <c r="U50" s="10"/>
      <c r="V50" s="10"/>
      <c r="W50" s="10"/>
      <c r="X50" s="10"/>
      <c r="Y50" s="10"/>
      <c r="Z50" s="10"/>
    </row>
    <row r="51" spans="1:26">
      <c r="A51" s="371">
        <v>2134</v>
      </c>
      <c r="B51" s="341" t="s">
        <v>630</v>
      </c>
      <c r="C51" s="369" t="s">
        <v>638</v>
      </c>
      <c r="D51" s="353">
        <v>28</v>
      </c>
      <c r="E51" s="351">
        <v>1000</v>
      </c>
      <c r="F51" s="354">
        <f t="shared" si="7"/>
        <v>2.8000000000000001E-2</v>
      </c>
      <c r="G51" s="353">
        <v>1.75</v>
      </c>
      <c r="H51" s="351">
        <v>10</v>
      </c>
      <c r="I51" s="354">
        <f t="shared" ref="I51:I52" si="9">G51/H51</f>
        <v>0.17499999999999999</v>
      </c>
      <c r="J51" s="353">
        <v>0.05</v>
      </c>
      <c r="K51" s="351" t="s">
        <v>25</v>
      </c>
      <c r="L51" s="354" t="s">
        <v>28</v>
      </c>
      <c r="M51" s="10"/>
      <c r="N51" s="10"/>
      <c r="O51" s="10"/>
      <c r="P51" s="10"/>
      <c r="Q51" s="10"/>
      <c r="R51" s="10"/>
      <c r="S51" s="10"/>
      <c r="T51" s="10"/>
      <c r="U51" s="10"/>
      <c r="V51" s="10"/>
      <c r="W51" s="10"/>
      <c r="X51" s="10"/>
      <c r="Y51" s="10"/>
      <c r="Z51" s="10"/>
    </row>
    <row r="52" spans="1:26">
      <c r="A52" s="368">
        <v>2135</v>
      </c>
      <c r="B52" s="341" t="s">
        <v>630</v>
      </c>
      <c r="C52" s="369" t="s">
        <v>277</v>
      </c>
      <c r="D52" s="353">
        <v>480</v>
      </c>
      <c r="E52" s="351">
        <v>1000</v>
      </c>
      <c r="F52" s="354">
        <f t="shared" si="7"/>
        <v>0.48</v>
      </c>
      <c r="G52" s="353">
        <v>100</v>
      </c>
      <c r="H52" s="351">
        <v>100</v>
      </c>
      <c r="I52" s="354">
        <f t="shared" si="9"/>
        <v>1</v>
      </c>
      <c r="J52" s="353">
        <v>0.05</v>
      </c>
      <c r="K52" s="351" t="s">
        <v>25</v>
      </c>
      <c r="L52" s="354" t="s">
        <v>26</v>
      </c>
      <c r="M52" s="10"/>
      <c r="N52" s="10"/>
      <c r="O52" s="10"/>
      <c r="P52" s="10"/>
      <c r="Q52" s="10"/>
      <c r="R52" s="10"/>
      <c r="S52" s="10"/>
      <c r="T52" s="10"/>
      <c r="U52" s="10"/>
      <c r="V52" s="10"/>
      <c r="W52" s="10"/>
      <c r="X52" s="10"/>
      <c r="Y52" s="10"/>
      <c r="Z52" s="10"/>
    </row>
    <row r="53" spans="1:26">
      <c r="A53" s="368">
        <v>2136</v>
      </c>
      <c r="B53" s="341" t="s">
        <v>630</v>
      </c>
      <c r="C53" s="369" t="s">
        <v>639</v>
      </c>
      <c r="D53" s="353">
        <v>8.6999999999999993</v>
      </c>
      <c r="E53" s="351">
        <v>1000</v>
      </c>
      <c r="F53" s="354">
        <f t="shared" si="7"/>
        <v>8.6999999999999994E-3</v>
      </c>
      <c r="G53" s="353">
        <v>1.75</v>
      </c>
      <c r="H53" s="351">
        <v>10</v>
      </c>
      <c r="I53" s="354">
        <f>G53/H53</f>
        <v>0.17499999999999999</v>
      </c>
      <c r="J53" s="353">
        <v>0.05</v>
      </c>
      <c r="K53" s="351" t="s">
        <v>25</v>
      </c>
      <c r="L53" s="354" t="s">
        <v>28</v>
      </c>
      <c r="M53" s="10"/>
      <c r="N53" s="10"/>
      <c r="O53" s="10"/>
      <c r="P53" s="10"/>
      <c r="Q53" s="10"/>
      <c r="R53" s="10"/>
      <c r="S53" s="10"/>
      <c r="T53" s="10"/>
      <c r="U53" s="10"/>
      <c r="V53" s="10"/>
      <c r="W53" s="10"/>
      <c r="X53" s="10"/>
      <c r="Y53" s="10"/>
      <c r="Z53" s="10"/>
    </row>
    <row r="54" spans="1:26">
      <c r="A54" s="368">
        <v>2137</v>
      </c>
      <c r="B54" s="341" t="s">
        <v>630</v>
      </c>
      <c r="C54" s="369" t="s">
        <v>640</v>
      </c>
      <c r="D54" s="353"/>
      <c r="E54" s="351"/>
      <c r="F54" s="354">
        <f>I54</f>
        <v>0.17499999999999999</v>
      </c>
      <c r="G54" s="353">
        <v>1.75</v>
      </c>
      <c r="H54" s="351">
        <v>10</v>
      </c>
      <c r="I54" s="354">
        <f>G54/H54</f>
        <v>0.17499999999999999</v>
      </c>
      <c r="J54" s="353">
        <v>0.05</v>
      </c>
      <c r="K54" s="351" t="s">
        <v>25</v>
      </c>
      <c r="L54" s="354" t="s">
        <v>27</v>
      </c>
      <c r="M54" s="10"/>
      <c r="N54" s="10"/>
      <c r="O54" s="10"/>
      <c r="P54" s="10"/>
      <c r="Q54" s="10"/>
      <c r="R54" s="10"/>
      <c r="S54" s="10"/>
      <c r="T54" s="10"/>
      <c r="U54" s="10"/>
      <c r="V54" s="10"/>
      <c r="W54" s="10"/>
      <c r="X54" s="10"/>
      <c r="Y54" s="10"/>
      <c r="Z54" s="10"/>
    </row>
    <row r="55" spans="1:26">
      <c r="A55" s="368">
        <v>2138</v>
      </c>
      <c r="B55" s="341" t="s">
        <v>630</v>
      </c>
      <c r="C55" s="369" t="s">
        <v>278</v>
      </c>
      <c r="D55" s="353">
        <v>9.5</v>
      </c>
      <c r="E55" s="351">
        <v>1000</v>
      </c>
      <c r="F55" s="354">
        <f t="shared" ref="F55" si="10">D55/E55</f>
        <v>9.4999999999999998E-3</v>
      </c>
      <c r="G55" s="353">
        <v>7.0000000000000007E-2</v>
      </c>
      <c r="H55" s="351">
        <v>10</v>
      </c>
      <c r="I55" s="354">
        <f>G55/H55</f>
        <v>7.000000000000001E-3</v>
      </c>
      <c r="J55" s="353">
        <v>0.05</v>
      </c>
      <c r="K55" s="351" t="s">
        <v>25</v>
      </c>
      <c r="L55" s="354" t="s">
        <v>28</v>
      </c>
      <c r="M55" s="10"/>
      <c r="N55" s="10"/>
      <c r="O55" s="10"/>
      <c r="P55" s="10"/>
      <c r="Q55" s="10"/>
      <c r="R55" s="10"/>
      <c r="S55" s="10"/>
      <c r="T55" s="10"/>
      <c r="U55" s="10"/>
      <c r="V55" s="10"/>
      <c r="W55" s="10"/>
      <c r="X55" s="10"/>
      <c r="Y55" s="10"/>
      <c r="Z55" s="10"/>
    </row>
    <row r="56" spans="1:26">
      <c r="A56" s="368">
        <v>2139</v>
      </c>
      <c r="B56" s="341" t="s">
        <v>630</v>
      </c>
      <c r="C56" s="369" t="s">
        <v>279</v>
      </c>
      <c r="D56" s="353">
        <v>17</v>
      </c>
      <c r="E56" s="351">
        <v>10000</v>
      </c>
      <c r="F56" s="354">
        <f t="shared" si="7"/>
        <v>1.6999999999999999E-3</v>
      </c>
      <c r="G56" s="353"/>
      <c r="H56" s="351"/>
      <c r="I56" s="354">
        <f>F56</f>
        <v>1.6999999999999999E-3</v>
      </c>
      <c r="J56" s="353">
        <v>0.05</v>
      </c>
      <c r="K56" s="351" t="s">
        <v>25</v>
      </c>
      <c r="L56" s="354" t="s">
        <v>28</v>
      </c>
      <c r="M56" s="10"/>
      <c r="N56" s="10"/>
      <c r="O56" s="10"/>
      <c r="P56" s="10"/>
      <c r="Q56" s="10"/>
      <c r="R56" s="10"/>
      <c r="S56" s="10"/>
      <c r="T56" s="10"/>
      <c r="U56" s="10"/>
      <c r="V56" s="10"/>
      <c r="W56" s="10"/>
      <c r="X56" s="10"/>
      <c r="Y56" s="10"/>
      <c r="Z56" s="10"/>
    </row>
    <row r="57" spans="1:26">
      <c r="A57" s="368">
        <v>2140</v>
      </c>
      <c r="B57" s="341" t="s">
        <v>630</v>
      </c>
      <c r="C57" s="369" t="s">
        <v>280</v>
      </c>
      <c r="D57" s="353">
        <v>2</v>
      </c>
      <c r="E57" s="351">
        <v>1000</v>
      </c>
      <c r="F57" s="354">
        <f t="shared" si="7"/>
        <v>2E-3</v>
      </c>
      <c r="G57" s="353">
        <v>7.0000000000000007E-2</v>
      </c>
      <c r="H57" s="351">
        <v>10</v>
      </c>
      <c r="I57" s="354">
        <f>G57/H57</f>
        <v>7.000000000000001E-3</v>
      </c>
      <c r="J57" s="353">
        <v>0.05</v>
      </c>
      <c r="K57" s="351" t="s">
        <v>25</v>
      </c>
      <c r="L57" s="354" t="s">
        <v>28</v>
      </c>
      <c r="M57" s="10"/>
      <c r="N57" s="10"/>
      <c r="O57" s="10"/>
      <c r="P57" s="10"/>
      <c r="Q57" s="10"/>
      <c r="R57" s="10"/>
      <c r="S57" s="10"/>
      <c r="T57" s="10"/>
      <c r="U57" s="10"/>
      <c r="V57" s="10"/>
      <c r="W57" s="10"/>
      <c r="X57" s="10"/>
      <c r="Y57" s="10"/>
      <c r="Z57" s="10"/>
    </row>
    <row r="58" spans="1:26">
      <c r="A58" s="368">
        <v>2141</v>
      </c>
      <c r="B58" s="341" t="s">
        <v>630</v>
      </c>
      <c r="C58" s="350" t="s">
        <v>31</v>
      </c>
      <c r="D58" s="355">
        <v>7</v>
      </c>
      <c r="E58" s="351">
        <v>1000</v>
      </c>
      <c r="F58" s="354">
        <f t="shared" si="7"/>
        <v>7.0000000000000001E-3</v>
      </c>
      <c r="G58" s="353"/>
      <c r="H58" s="351"/>
      <c r="I58" s="354">
        <f>F58</f>
        <v>7.0000000000000001E-3</v>
      </c>
      <c r="J58" s="353">
        <v>0.05</v>
      </c>
      <c r="K58" s="351" t="s">
        <v>25</v>
      </c>
      <c r="L58" s="354" t="s">
        <v>28</v>
      </c>
      <c r="M58" s="10"/>
      <c r="N58" s="10"/>
      <c r="O58" s="10"/>
      <c r="P58" s="10"/>
      <c r="Q58" s="10"/>
      <c r="R58" s="10"/>
      <c r="S58" s="10"/>
      <c r="T58" s="10"/>
      <c r="U58" s="10"/>
      <c r="V58" s="10"/>
      <c r="W58" s="10"/>
      <c r="X58" s="10"/>
      <c r="Y58" s="10"/>
      <c r="Z58" s="10"/>
    </row>
    <row r="59" spans="1:26">
      <c r="A59" s="368">
        <v>2142</v>
      </c>
      <c r="B59" s="341" t="s">
        <v>630</v>
      </c>
      <c r="C59" s="350" t="s">
        <v>641</v>
      </c>
      <c r="D59" s="355">
        <v>6.4</v>
      </c>
      <c r="E59" s="351">
        <v>5000</v>
      </c>
      <c r="F59" s="352">
        <f t="shared" si="7"/>
        <v>1.2800000000000001E-3</v>
      </c>
      <c r="G59" s="353"/>
      <c r="H59" s="351"/>
      <c r="I59" s="352">
        <f>F59</f>
        <v>1.2800000000000001E-3</v>
      </c>
      <c r="J59" s="353">
        <v>0.05</v>
      </c>
      <c r="K59" s="351" t="s">
        <v>25</v>
      </c>
      <c r="L59" s="354" t="s">
        <v>27</v>
      </c>
      <c r="M59" s="10"/>
      <c r="N59" s="10"/>
      <c r="O59" s="10"/>
      <c r="P59" s="10"/>
      <c r="Q59" s="10"/>
      <c r="R59" s="10"/>
      <c r="S59" s="10"/>
      <c r="T59" s="10"/>
      <c r="U59" s="10"/>
      <c r="V59" s="10"/>
      <c r="W59" s="10"/>
      <c r="X59" s="10"/>
      <c r="Y59" s="10"/>
      <c r="Z59" s="10"/>
    </row>
    <row r="60" spans="1:26">
      <c r="A60" s="368">
        <v>2143</v>
      </c>
      <c r="B60" s="341" t="s">
        <v>630</v>
      </c>
      <c r="C60" s="350" t="s">
        <v>281</v>
      </c>
      <c r="D60" s="355">
        <v>0.1</v>
      </c>
      <c r="E60" s="351">
        <v>5000</v>
      </c>
      <c r="F60" s="352">
        <f t="shared" si="7"/>
        <v>2.0000000000000002E-5</v>
      </c>
      <c r="G60" s="353">
        <v>1.0699999999999999E-2</v>
      </c>
      <c r="H60" s="351">
        <v>50</v>
      </c>
      <c r="I60" s="352">
        <v>2.14E-4</v>
      </c>
      <c r="J60" s="353">
        <v>0.05</v>
      </c>
      <c r="K60" s="351" t="s">
        <v>25</v>
      </c>
      <c r="L60" s="354" t="s">
        <v>27</v>
      </c>
      <c r="M60" s="10"/>
      <c r="N60" s="10"/>
      <c r="O60" s="10"/>
      <c r="P60" s="10"/>
      <c r="Q60" s="10"/>
      <c r="R60" s="10"/>
      <c r="S60" s="10"/>
      <c r="T60" s="10"/>
      <c r="U60" s="10"/>
      <c r="V60" s="10"/>
      <c r="W60" s="10"/>
      <c r="X60" s="10"/>
      <c r="Y60" s="10"/>
      <c r="Z60" s="10"/>
    </row>
    <row r="61" spans="1:26">
      <c r="A61" s="368">
        <v>2144</v>
      </c>
      <c r="B61" s="341" t="s">
        <v>630</v>
      </c>
      <c r="C61" s="350" t="s">
        <v>642</v>
      </c>
      <c r="D61" s="355">
        <v>0.42</v>
      </c>
      <c r="E61" s="351">
        <v>5000</v>
      </c>
      <c r="F61" s="352">
        <f t="shared" si="7"/>
        <v>8.3999999999999995E-5</v>
      </c>
      <c r="G61" s="353">
        <v>1.0699999999999999E-2</v>
      </c>
      <c r="H61" s="351">
        <v>50</v>
      </c>
      <c r="I61" s="352">
        <f>G61/H61</f>
        <v>2.14E-4</v>
      </c>
      <c r="J61" s="353">
        <v>0.05</v>
      </c>
      <c r="K61" s="351" t="s">
        <v>25</v>
      </c>
      <c r="L61" s="354" t="s">
        <v>27</v>
      </c>
      <c r="M61" s="10"/>
      <c r="N61" s="10"/>
      <c r="O61" s="10"/>
      <c r="P61" s="10"/>
      <c r="Q61" s="10"/>
      <c r="R61" s="10"/>
      <c r="S61" s="10"/>
      <c r="T61" s="10"/>
      <c r="U61" s="10"/>
      <c r="V61" s="10"/>
      <c r="W61" s="10"/>
      <c r="X61" s="10"/>
      <c r="Y61" s="10"/>
      <c r="Z61" s="10"/>
    </row>
    <row r="62" spans="1:26">
      <c r="A62" s="368">
        <v>2146</v>
      </c>
      <c r="B62" s="341" t="s">
        <v>630</v>
      </c>
      <c r="C62" s="350" t="s">
        <v>282</v>
      </c>
      <c r="D62" s="355">
        <v>3.6</v>
      </c>
      <c r="E62" s="351">
        <v>1000</v>
      </c>
      <c r="F62" s="352">
        <f t="shared" si="7"/>
        <v>3.5999999999999999E-3</v>
      </c>
      <c r="G62" s="353"/>
      <c r="H62" s="351"/>
      <c r="I62" s="352">
        <f>F62</f>
        <v>3.5999999999999999E-3</v>
      </c>
      <c r="J62" s="353">
        <v>0.5</v>
      </c>
      <c r="K62" s="351" t="s">
        <v>29</v>
      </c>
      <c r="L62" s="354" t="s">
        <v>27</v>
      </c>
      <c r="M62" s="10"/>
      <c r="N62" s="10"/>
      <c r="O62" s="10"/>
      <c r="P62" s="10"/>
      <c r="Q62" s="10"/>
      <c r="R62" s="10"/>
      <c r="S62" s="10"/>
      <c r="T62" s="10"/>
      <c r="U62" s="10"/>
      <c r="V62" s="10"/>
      <c r="W62" s="10"/>
      <c r="X62" s="10"/>
      <c r="Y62" s="10"/>
      <c r="Z62" s="10"/>
    </row>
    <row r="63" spans="1:26">
      <c r="A63" s="368">
        <v>2147</v>
      </c>
      <c r="B63" s="341" t="s">
        <v>630</v>
      </c>
      <c r="C63" s="350" t="s">
        <v>643</v>
      </c>
      <c r="D63" s="355">
        <f>(0.295+0.41)/2</f>
        <v>0.35249999999999998</v>
      </c>
      <c r="E63" s="351">
        <v>10000</v>
      </c>
      <c r="F63" s="352">
        <f t="shared" si="7"/>
        <v>3.5249999999999996E-5</v>
      </c>
      <c r="G63" s="353">
        <v>4.4000000000000003E-3</v>
      </c>
      <c r="H63" s="351">
        <v>50</v>
      </c>
      <c r="I63" s="352">
        <f>G63/H63</f>
        <v>8.8000000000000011E-5</v>
      </c>
      <c r="J63" s="353">
        <v>0.05</v>
      </c>
      <c r="K63" s="351" t="s">
        <v>25</v>
      </c>
      <c r="L63" s="354" t="s">
        <v>27</v>
      </c>
      <c r="M63" s="10"/>
      <c r="N63" s="10"/>
      <c r="O63" s="10"/>
      <c r="P63" s="10"/>
      <c r="Q63" s="10"/>
      <c r="R63" s="10"/>
      <c r="S63" s="10"/>
      <c r="T63" s="10"/>
      <c r="U63" s="10"/>
      <c r="V63" s="10"/>
      <c r="W63" s="10"/>
      <c r="X63" s="10"/>
      <c r="Y63" s="10"/>
      <c r="Z63" s="10"/>
    </row>
    <row r="64" spans="1:26">
      <c r="A64" s="368">
        <v>2148</v>
      </c>
      <c r="B64" s="341" t="s">
        <v>630</v>
      </c>
      <c r="C64" s="350" t="s">
        <v>644</v>
      </c>
      <c r="D64" s="355">
        <v>0.01</v>
      </c>
      <c r="E64" s="351">
        <v>1000</v>
      </c>
      <c r="F64" s="352">
        <f t="shared" si="7"/>
        <v>1.0000000000000001E-5</v>
      </c>
      <c r="G64" s="353"/>
      <c r="H64" s="351"/>
      <c r="I64" s="352">
        <f>F64</f>
        <v>1.0000000000000001E-5</v>
      </c>
      <c r="J64" s="353">
        <v>0.05</v>
      </c>
      <c r="K64" s="351" t="s">
        <v>25</v>
      </c>
      <c r="L64" s="354" t="s">
        <v>27</v>
      </c>
      <c r="M64" s="10"/>
      <c r="N64" s="10"/>
      <c r="O64" s="10"/>
      <c r="P64" s="10"/>
      <c r="Q64" s="10"/>
      <c r="R64" s="10"/>
      <c r="S64" s="10"/>
      <c r="T64" s="10"/>
      <c r="U64" s="10"/>
      <c r="V64" s="10"/>
      <c r="W64" s="10"/>
      <c r="X64" s="10"/>
      <c r="Y64" s="10"/>
      <c r="Z64" s="10"/>
    </row>
    <row r="65" spans="1:26">
      <c r="A65" s="368">
        <v>2149</v>
      </c>
      <c r="B65" s="341" t="s">
        <v>630</v>
      </c>
      <c r="C65" s="350" t="s">
        <v>645</v>
      </c>
      <c r="D65" s="355">
        <v>1</v>
      </c>
      <c r="E65" s="351">
        <v>10000</v>
      </c>
      <c r="F65" s="352">
        <f t="shared" si="7"/>
        <v>1E-4</v>
      </c>
      <c r="G65" s="353"/>
      <c r="H65" s="351"/>
      <c r="I65" s="352">
        <f>F65</f>
        <v>1E-4</v>
      </c>
      <c r="J65" s="353">
        <v>0.5</v>
      </c>
      <c r="K65" s="351" t="s">
        <v>29</v>
      </c>
      <c r="L65" s="354" t="s">
        <v>27</v>
      </c>
      <c r="M65" s="10"/>
      <c r="N65" s="10"/>
      <c r="O65" s="10"/>
      <c r="P65" s="10"/>
      <c r="Q65" s="10"/>
      <c r="R65" s="10"/>
      <c r="S65" s="10"/>
      <c r="T65" s="10"/>
      <c r="U65" s="10"/>
      <c r="V65" s="10"/>
      <c r="W65" s="10"/>
      <c r="X65" s="10"/>
      <c r="Y65" s="10"/>
      <c r="Z65" s="10"/>
    </row>
    <row r="66" spans="1:26">
      <c r="A66" s="357">
        <v>2150</v>
      </c>
      <c r="B66" s="341" t="s">
        <v>630</v>
      </c>
      <c r="C66" s="350" t="s">
        <v>283</v>
      </c>
      <c r="D66" s="372">
        <v>100</v>
      </c>
      <c r="E66" s="373">
        <v>1000</v>
      </c>
      <c r="F66" s="374">
        <f>D66/E66</f>
        <v>0.1</v>
      </c>
      <c r="G66" s="353">
        <v>100</v>
      </c>
      <c r="H66" s="351">
        <v>50</v>
      </c>
      <c r="I66" s="374">
        <f>G66/H66</f>
        <v>2</v>
      </c>
      <c r="J66" s="375">
        <v>0.5</v>
      </c>
      <c r="K66" s="376" t="s">
        <v>29</v>
      </c>
      <c r="L66" s="377" t="s">
        <v>27</v>
      </c>
      <c r="M66" s="10"/>
      <c r="N66" s="10"/>
      <c r="O66" s="10"/>
      <c r="P66" s="10"/>
      <c r="Q66" s="10"/>
      <c r="R66" s="10"/>
      <c r="S66" s="10"/>
      <c r="T66" s="10"/>
      <c r="U66" s="10"/>
      <c r="V66" s="10"/>
      <c r="W66" s="10"/>
      <c r="X66" s="10"/>
      <c r="Y66" s="10"/>
      <c r="Z66" s="10"/>
    </row>
    <row r="67" spans="1:26">
      <c r="A67" s="357">
        <v>2151</v>
      </c>
      <c r="B67" s="341" t="s">
        <v>630</v>
      </c>
      <c r="C67" s="350" t="s">
        <v>284</v>
      </c>
      <c r="D67" s="372">
        <v>100</v>
      </c>
      <c r="E67" s="373">
        <v>1000</v>
      </c>
      <c r="F67" s="374">
        <f>D67/E67</f>
        <v>0.1</v>
      </c>
      <c r="G67" s="353"/>
      <c r="H67" s="351"/>
      <c r="I67" s="374">
        <f>F67</f>
        <v>0.1</v>
      </c>
      <c r="J67" s="375">
        <v>0.5</v>
      </c>
      <c r="K67" s="376" t="s">
        <v>29</v>
      </c>
      <c r="L67" s="377" t="s">
        <v>27</v>
      </c>
      <c r="M67" s="10"/>
      <c r="N67" s="10"/>
      <c r="O67" s="10"/>
      <c r="P67" s="10"/>
      <c r="Q67" s="10"/>
      <c r="R67" s="10"/>
      <c r="S67" s="10"/>
      <c r="T67" s="10"/>
      <c r="U67" s="10"/>
      <c r="V67" s="10"/>
      <c r="W67" s="10"/>
      <c r="X67" s="10"/>
      <c r="Y67" s="10"/>
      <c r="Z67" s="10"/>
    </row>
    <row r="68" spans="1:26">
      <c r="A68" s="357">
        <v>2152</v>
      </c>
      <c r="B68" s="341" t="s">
        <v>630</v>
      </c>
      <c r="C68" s="350" t="s">
        <v>285</v>
      </c>
      <c r="D68" s="355">
        <v>39</v>
      </c>
      <c r="E68" s="351">
        <v>1000</v>
      </c>
      <c r="F68" s="352">
        <f t="shared" ref="F68:F79" si="11">D68/E68</f>
        <v>3.9E-2</v>
      </c>
      <c r="G68" s="353">
        <v>3.2</v>
      </c>
      <c r="H68" s="351">
        <v>50</v>
      </c>
      <c r="I68" s="352">
        <f>+G68/H68</f>
        <v>6.4000000000000001E-2</v>
      </c>
      <c r="J68" s="353">
        <v>0.05</v>
      </c>
      <c r="K68" s="351" t="s">
        <v>25</v>
      </c>
      <c r="L68" s="354" t="s">
        <v>28</v>
      </c>
      <c r="M68" s="10"/>
      <c r="N68" s="10"/>
      <c r="O68" s="10"/>
      <c r="P68" s="10"/>
      <c r="Q68" s="10"/>
      <c r="R68" s="10"/>
      <c r="S68" s="10"/>
      <c r="T68" s="10"/>
      <c r="U68" s="10"/>
      <c r="V68" s="10"/>
      <c r="W68" s="10"/>
      <c r="X68" s="10"/>
      <c r="Y68" s="10"/>
      <c r="Z68" s="10"/>
    </row>
    <row r="69" spans="1:26">
      <c r="A69" s="357">
        <v>2153</v>
      </c>
      <c r="B69" s="341" t="s">
        <v>630</v>
      </c>
      <c r="C69" s="350" t="s">
        <v>286</v>
      </c>
      <c r="D69" s="355">
        <v>100</v>
      </c>
      <c r="E69" s="351">
        <v>1000</v>
      </c>
      <c r="F69" s="352">
        <f t="shared" si="11"/>
        <v>0.1</v>
      </c>
      <c r="G69" s="353">
        <v>100</v>
      </c>
      <c r="H69" s="351">
        <v>50</v>
      </c>
      <c r="I69" s="352">
        <f>+G69/H69</f>
        <v>2</v>
      </c>
      <c r="J69" s="353">
        <v>0.05</v>
      </c>
      <c r="K69" s="351" t="s">
        <v>25</v>
      </c>
      <c r="L69" s="354" t="s">
        <v>27</v>
      </c>
      <c r="M69" s="10"/>
      <c r="N69" s="10"/>
      <c r="O69" s="10"/>
      <c r="P69" s="10"/>
      <c r="Q69" s="10"/>
      <c r="R69" s="10"/>
      <c r="S69" s="10"/>
      <c r="T69" s="10"/>
      <c r="U69" s="10"/>
      <c r="V69" s="10"/>
      <c r="W69" s="10"/>
      <c r="X69" s="10"/>
      <c r="Y69" s="10"/>
      <c r="Z69" s="10"/>
    </row>
    <row r="70" spans="1:26">
      <c r="A70" s="357">
        <v>2154</v>
      </c>
      <c r="B70" s="341" t="s">
        <v>630</v>
      </c>
      <c r="C70" s="350" t="s">
        <v>646</v>
      </c>
      <c r="D70" s="355">
        <v>12.1</v>
      </c>
      <c r="E70" s="351">
        <v>1000</v>
      </c>
      <c r="F70" s="352">
        <f t="shared" si="11"/>
        <v>1.21E-2</v>
      </c>
      <c r="G70" s="353">
        <v>0.254</v>
      </c>
      <c r="H70" s="351">
        <v>10</v>
      </c>
      <c r="I70" s="352">
        <f>+G70/H70</f>
        <v>2.5399999999999999E-2</v>
      </c>
      <c r="J70" s="353">
        <v>0.05</v>
      </c>
      <c r="K70" s="351" t="s">
        <v>25</v>
      </c>
      <c r="L70" s="354" t="s">
        <v>28</v>
      </c>
      <c r="M70" s="10"/>
      <c r="N70" s="10"/>
      <c r="O70" s="10"/>
      <c r="P70" s="10"/>
      <c r="Q70" s="10"/>
      <c r="R70" s="10"/>
      <c r="S70" s="10"/>
      <c r="T70" s="10"/>
      <c r="U70" s="10"/>
      <c r="V70" s="10"/>
      <c r="W70" s="10"/>
      <c r="X70" s="10"/>
      <c r="Y70" s="10"/>
      <c r="Z70" s="10"/>
    </row>
    <row r="71" spans="1:26">
      <c r="A71" s="378">
        <v>2155</v>
      </c>
      <c r="B71" s="378" t="s">
        <v>630</v>
      </c>
      <c r="C71" s="379" t="s">
        <v>647</v>
      </c>
      <c r="D71" s="380">
        <v>5</v>
      </c>
      <c r="E71" s="381">
        <v>1000</v>
      </c>
      <c r="F71" s="382">
        <f t="shared" si="11"/>
        <v>5.0000000000000001E-3</v>
      </c>
      <c r="G71" s="383">
        <v>1.5</v>
      </c>
      <c r="H71" s="381">
        <v>10</v>
      </c>
      <c r="I71" s="382">
        <f>G71/H71</f>
        <v>0.15</v>
      </c>
      <c r="J71" s="380">
        <v>0.05</v>
      </c>
      <c r="K71" s="381" t="s">
        <v>25</v>
      </c>
      <c r="L71" s="382" t="s">
        <v>28</v>
      </c>
      <c r="M71" s="10"/>
      <c r="N71" s="10"/>
      <c r="O71" s="10"/>
      <c r="P71" s="10"/>
      <c r="Q71" s="10"/>
      <c r="R71" s="10"/>
      <c r="S71" s="10"/>
      <c r="T71" s="10"/>
      <c r="U71" s="10"/>
      <c r="V71" s="10"/>
      <c r="W71" s="10"/>
      <c r="X71" s="10"/>
      <c r="Y71" s="10"/>
      <c r="Z71" s="10"/>
    </row>
    <row r="72" spans="1:26">
      <c r="A72" s="378">
        <v>2156</v>
      </c>
      <c r="B72" s="378" t="s">
        <v>630</v>
      </c>
      <c r="C72" s="384" t="s">
        <v>648</v>
      </c>
      <c r="D72" s="385">
        <v>5</v>
      </c>
      <c r="E72" s="386">
        <v>1000</v>
      </c>
      <c r="F72" s="387">
        <f t="shared" si="11"/>
        <v>5.0000000000000001E-3</v>
      </c>
      <c r="G72" s="383">
        <v>1.5</v>
      </c>
      <c r="H72" s="381">
        <v>10</v>
      </c>
      <c r="I72" s="388">
        <f t="shared" ref="I72:I73" si="12">G72/H72</f>
        <v>0.15</v>
      </c>
      <c r="J72" s="380">
        <v>0.05</v>
      </c>
      <c r="K72" s="381" t="s">
        <v>25</v>
      </c>
      <c r="L72" s="382" t="s">
        <v>28</v>
      </c>
      <c r="M72" s="10"/>
      <c r="N72" s="10"/>
      <c r="O72" s="10"/>
      <c r="P72" s="10"/>
      <c r="Q72" s="10"/>
      <c r="R72" s="10"/>
      <c r="S72" s="10"/>
      <c r="T72" s="10"/>
      <c r="U72" s="10"/>
      <c r="V72" s="10"/>
      <c r="W72" s="10"/>
      <c r="X72" s="10"/>
      <c r="Y72" s="10"/>
      <c r="Z72" s="10"/>
    </row>
    <row r="73" spans="1:26">
      <c r="A73" s="378">
        <v>2157</v>
      </c>
      <c r="B73" s="378" t="s">
        <v>630</v>
      </c>
      <c r="C73" s="384" t="s">
        <v>649</v>
      </c>
      <c r="D73" s="389">
        <v>50</v>
      </c>
      <c r="E73" s="390">
        <v>1000</v>
      </c>
      <c r="F73" s="391">
        <f t="shared" si="11"/>
        <v>0.05</v>
      </c>
      <c r="G73" s="383">
        <v>25</v>
      </c>
      <c r="H73" s="381">
        <v>10</v>
      </c>
      <c r="I73" s="388">
        <f t="shared" si="12"/>
        <v>2.5</v>
      </c>
      <c r="J73" s="385">
        <v>0.05</v>
      </c>
      <c r="K73" s="386" t="s">
        <v>25</v>
      </c>
      <c r="L73" s="387" t="s">
        <v>28</v>
      </c>
      <c r="M73" s="10"/>
      <c r="N73" s="10"/>
      <c r="O73" s="10"/>
      <c r="P73" s="10"/>
      <c r="Q73" s="10"/>
      <c r="R73" s="10"/>
      <c r="S73" s="10"/>
      <c r="T73" s="10"/>
      <c r="U73" s="10"/>
      <c r="V73" s="10"/>
      <c r="W73" s="10"/>
      <c r="X73" s="10"/>
      <c r="Y73" s="10"/>
      <c r="Z73" s="10"/>
    </row>
    <row r="74" spans="1:26">
      <c r="A74" s="378">
        <v>2158</v>
      </c>
      <c r="B74" s="378" t="s">
        <v>630</v>
      </c>
      <c r="C74" s="379" t="s">
        <v>650</v>
      </c>
      <c r="D74" s="380">
        <v>5</v>
      </c>
      <c r="E74" s="381">
        <v>1000</v>
      </c>
      <c r="F74" s="382">
        <f t="shared" si="11"/>
        <v>5.0000000000000001E-3</v>
      </c>
      <c r="G74" s="383">
        <v>1.5</v>
      </c>
      <c r="H74" s="381">
        <v>10</v>
      </c>
      <c r="I74" s="388">
        <f>G74/H74</f>
        <v>0.15</v>
      </c>
      <c r="J74" s="380">
        <v>0.05</v>
      </c>
      <c r="K74" s="381" t="s">
        <v>25</v>
      </c>
      <c r="L74" s="382" t="s">
        <v>27</v>
      </c>
      <c r="M74" s="10"/>
      <c r="N74" s="10"/>
      <c r="O74" s="10"/>
      <c r="P74" s="10"/>
      <c r="Q74" s="10"/>
      <c r="R74" s="10"/>
      <c r="S74" s="10"/>
      <c r="T74" s="10"/>
      <c r="U74" s="10"/>
      <c r="V74" s="10"/>
      <c r="W74" s="10"/>
      <c r="X74" s="10"/>
      <c r="Y74" s="10"/>
      <c r="Z74" s="10"/>
    </row>
    <row r="75" spans="1:26">
      <c r="A75" s="378">
        <v>2159</v>
      </c>
      <c r="B75" s="378" t="s">
        <v>630</v>
      </c>
      <c r="C75" s="379" t="s">
        <v>651</v>
      </c>
      <c r="D75" s="380">
        <v>5</v>
      </c>
      <c r="E75" s="381">
        <v>1000</v>
      </c>
      <c r="F75" s="382">
        <f t="shared" si="11"/>
        <v>5.0000000000000001E-3</v>
      </c>
      <c r="G75" s="380">
        <v>1.5</v>
      </c>
      <c r="H75" s="381">
        <v>10</v>
      </c>
      <c r="I75" s="382">
        <v>0.15</v>
      </c>
      <c r="J75" s="380">
        <v>0.05</v>
      </c>
      <c r="K75" s="381" t="s">
        <v>25</v>
      </c>
      <c r="L75" s="382" t="s">
        <v>27</v>
      </c>
      <c r="M75" s="10"/>
      <c r="N75" s="10"/>
      <c r="O75" s="10"/>
      <c r="P75" s="10"/>
      <c r="Q75" s="10"/>
      <c r="R75" s="10"/>
      <c r="S75" s="10"/>
      <c r="T75" s="10"/>
      <c r="U75" s="10"/>
      <c r="V75" s="10"/>
      <c r="W75" s="10"/>
      <c r="X75" s="10"/>
      <c r="Y75" s="10"/>
      <c r="Z75" s="10"/>
    </row>
    <row r="76" spans="1:26">
      <c r="A76" s="378">
        <v>2160</v>
      </c>
      <c r="B76" s="378" t="s">
        <v>630</v>
      </c>
      <c r="C76" s="379" t="s">
        <v>652</v>
      </c>
      <c r="D76" s="385">
        <v>50</v>
      </c>
      <c r="E76" s="386">
        <v>1000</v>
      </c>
      <c r="F76" s="387">
        <f t="shared" si="11"/>
        <v>0.05</v>
      </c>
      <c r="G76" s="380">
        <v>25</v>
      </c>
      <c r="H76" s="381">
        <v>10</v>
      </c>
      <c r="I76" s="382">
        <v>2.5</v>
      </c>
      <c r="J76" s="380">
        <v>0.05</v>
      </c>
      <c r="K76" s="381" t="s">
        <v>25</v>
      </c>
      <c r="L76" s="382" t="s">
        <v>27</v>
      </c>
      <c r="M76" s="10"/>
      <c r="N76" s="10"/>
      <c r="O76" s="10"/>
      <c r="P76" s="10"/>
      <c r="Q76" s="10"/>
      <c r="R76" s="10"/>
      <c r="S76" s="10"/>
      <c r="T76" s="10"/>
      <c r="U76" s="10"/>
      <c r="V76" s="10"/>
      <c r="W76" s="10"/>
      <c r="X76" s="10"/>
      <c r="Y76" s="10"/>
      <c r="Z76" s="10"/>
    </row>
    <row r="77" spans="1:26">
      <c r="A77" s="378">
        <v>2161</v>
      </c>
      <c r="B77" s="378" t="s">
        <v>630</v>
      </c>
      <c r="C77" s="379" t="s">
        <v>653</v>
      </c>
      <c r="D77" s="380">
        <v>0.43</v>
      </c>
      <c r="E77" s="381">
        <v>1000</v>
      </c>
      <c r="F77" s="382">
        <f t="shared" si="11"/>
        <v>4.2999999999999999E-4</v>
      </c>
      <c r="G77" s="380">
        <v>0.28999999999999998</v>
      </c>
      <c r="H77" s="381">
        <v>10</v>
      </c>
      <c r="I77" s="382">
        <f t="shared" ref="I77:I92" si="13">G77/H77</f>
        <v>2.8999999999999998E-2</v>
      </c>
      <c r="J77" s="380">
        <v>0.05</v>
      </c>
      <c r="K77" s="381" t="s">
        <v>25</v>
      </c>
      <c r="L77" s="382" t="s">
        <v>28</v>
      </c>
      <c r="M77" s="10"/>
      <c r="N77" s="10"/>
      <c r="O77" s="10"/>
      <c r="P77" s="10"/>
      <c r="Q77" s="10"/>
      <c r="R77" s="10"/>
      <c r="S77" s="10"/>
      <c r="T77" s="10"/>
      <c r="U77" s="10"/>
      <c r="V77" s="10"/>
      <c r="W77" s="10"/>
      <c r="X77" s="10"/>
      <c r="Y77" s="10"/>
      <c r="Z77" s="10"/>
    </row>
    <row r="78" spans="1:26">
      <c r="A78" s="378">
        <v>2162</v>
      </c>
      <c r="B78" s="378" t="s">
        <v>630</v>
      </c>
      <c r="C78" s="379" t="s">
        <v>654</v>
      </c>
      <c r="D78" s="380">
        <v>0.43</v>
      </c>
      <c r="E78" s="381">
        <v>1000</v>
      </c>
      <c r="F78" s="382">
        <f t="shared" si="11"/>
        <v>4.2999999999999999E-4</v>
      </c>
      <c r="G78" s="380">
        <v>0.37</v>
      </c>
      <c r="H78" s="381">
        <v>10</v>
      </c>
      <c r="I78" s="382">
        <f t="shared" si="13"/>
        <v>3.6999999999999998E-2</v>
      </c>
      <c r="J78" s="380">
        <v>0.05</v>
      </c>
      <c r="K78" s="381" t="s">
        <v>25</v>
      </c>
      <c r="L78" s="382" t="s">
        <v>28</v>
      </c>
      <c r="M78" s="10"/>
      <c r="N78" s="10"/>
      <c r="O78" s="10"/>
      <c r="P78" s="10"/>
      <c r="Q78" s="10"/>
      <c r="R78" s="10"/>
      <c r="S78" s="10"/>
      <c r="T78" s="10"/>
      <c r="U78" s="10"/>
      <c r="V78" s="10"/>
      <c r="W78" s="10"/>
      <c r="X78" s="10"/>
      <c r="Y78" s="10"/>
      <c r="Z78" s="10"/>
    </row>
    <row r="79" spans="1:26">
      <c r="A79" s="378">
        <v>2163</v>
      </c>
      <c r="B79" s="378" t="s">
        <v>630</v>
      </c>
      <c r="C79" s="379" t="s">
        <v>655</v>
      </c>
      <c r="D79" s="380">
        <v>0.4</v>
      </c>
      <c r="E79" s="381">
        <v>1000</v>
      </c>
      <c r="F79" s="382">
        <f t="shared" si="11"/>
        <v>4.0000000000000002E-4</v>
      </c>
      <c r="G79" s="380">
        <v>0.27</v>
      </c>
      <c r="H79" s="381">
        <v>10</v>
      </c>
      <c r="I79" s="382">
        <f t="shared" si="13"/>
        <v>2.7000000000000003E-2</v>
      </c>
      <c r="J79" s="380">
        <v>0.05</v>
      </c>
      <c r="K79" s="381" t="s">
        <v>25</v>
      </c>
      <c r="L79" s="382" t="s">
        <v>28</v>
      </c>
      <c r="M79" s="10"/>
      <c r="N79" s="10"/>
      <c r="O79" s="10"/>
      <c r="P79" s="10"/>
      <c r="Q79" s="10"/>
      <c r="R79" s="10"/>
      <c r="S79" s="10"/>
      <c r="T79" s="10"/>
      <c r="U79" s="10"/>
      <c r="V79" s="10"/>
      <c r="W79" s="10"/>
      <c r="X79" s="10"/>
      <c r="Y79" s="10"/>
      <c r="Z79" s="10"/>
    </row>
    <row r="80" spans="1:26">
      <c r="A80" s="378">
        <v>2164</v>
      </c>
      <c r="B80" s="378" t="s">
        <v>630</v>
      </c>
      <c r="C80" s="379" t="s">
        <v>656</v>
      </c>
      <c r="D80" s="380"/>
      <c r="E80" s="381"/>
      <c r="F80" s="382">
        <f>I80</f>
        <v>0.01</v>
      </c>
      <c r="G80" s="380">
        <v>0.1</v>
      </c>
      <c r="H80" s="381">
        <v>10</v>
      </c>
      <c r="I80" s="382">
        <f t="shared" si="13"/>
        <v>0.01</v>
      </c>
      <c r="J80" s="380">
        <v>0.05</v>
      </c>
      <c r="K80" s="381" t="s">
        <v>25</v>
      </c>
      <c r="L80" s="382" t="s">
        <v>28</v>
      </c>
      <c r="M80" s="10"/>
      <c r="N80" s="10"/>
      <c r="O80" s="10"/>
      <c r="P80" s="10"/>
      <c r="Q80" s="10"/>
      <c r="R80" s="10"/>
      <c r="S80" s="10"/>
      <c r="T80" s="10"/>
      <c r="U80" s="10"/>
      <c r="V80" s="10"/>
      <c r="W80" s="10"/>
      <c r="X80" s="10"/>
      <c r="Y80" s="10"/>
      <c r="Z80" s="10"/>
    </row>
    <row r="81" spans="1:26">
      <c r="A81" s="378">
        <v>2165</v>
      </c>
      <c r="B81" s="378" t="s">
        <v>630</v>
      </c>
      <c r="C81" s="379" t="s">
        <v>657</v>
      </c>
      <c r="D81" s="380">
        <v>0.4</v>
      </c>
      <c r="E81" s="381">
        <v>1000</v>
      </c>
      <c r="F81" s="382">
        <f t="shared" ref="F81:F88" si="14">D81/E81</f>
        <v>4.0000000000000002E-4</v>
      </c>
      <c r="G81" s="380">
        <v>0.12</v>
      </c>
      <c r="H81" s="381">
        <v>10</v>
      </c>
      <c r="I81" s="382">
        <f t="shared" si="13"/>
        <v>1.2E-2</v>
      </c>
      <c r="J81" s="380">
        <v>0.05</v>
      </c>
      <c r="K81" s="381" t="s">
        <v>25</v>
      </c>
      <c r="L81" s="382" t="s">
        <v>28</v>
      </c>
      <c r="M81" s="10"/>
      <c r="N81" s="10"/>
      <c r="O81" s="10"/>
      <c r="P81" s="10"/>
      <c r="Q81" s="10"/>
      <c r="R81" s="10"/>
      <c r="S81" s="10"/>
      <c r="T81" s="10"/>
      <c r="U81" s="10"/>
      <c r="V81" s="10"/>
      <c r="W81" s="10"/>
      <c r="X81" s="10"/>
      <c r="Y81" s="10"/>
      <c r="Z81" s="10"/>
    </row>
    <row r="82" spans="1:26">
      <c r="A82" s="392">
        <v>2166</v>
      </c>
      <c r="B82" s="378" t="s">
        <v>630</v>
      </c>
      <c r="C82" s="379" t="s">
        <v>658</v>
      </c>
      <c r="D82" s="380">
        <v>0.7</v>
      </c>
      <c r="E82" s="381">
        <v>1000</v>
      </c>
      <c r="F82" s="382">
        <f t="shared" si="14"/>
        <v>6.9999999999999999E-4</v>
      </c>
      <c r="G82" s="380">
        <v>4.8600000000000003</v>
      </c>
      <c r="H82" s="381">
        <v>10</v>
      </c>
      <c r="I82" s="382">
        <f t="shared" si="13"/>
        <v>0.48600000000000004</v>
      </c>
      <c r="J82" s="380">
        <v>0.05</v>
      </c>
      <c r="K82" s="381" t="s">
        <v>25</v>
      </c>
      <c r="L82" s="382" t="s">
        <v>28</v>
      </c>
      <c r="M82" s="10"/>
      <c r="N82" s="10"/>
      <c r="O82" s="10"/>
      <c r="P82" s="10"/>
      <c r="Q82" s="10"/>
      <c r="R82" s="10"/>
      <c r="S82" s="10"/>
      <c r="T82" s="10"/>
      <c r="U82" s="10"/>
      <c r="V82" s="10"/>
      <c r="W82" s="10"/>
      <c r="X82" s="10"/>
      <c r="Y82" s="10"/>
      <c r="Z82" s="10"/>
    </row>
    <row r="83" spans="1:26">
      <c r="A83" s="392">
        <v>2167</v>
      </c>
      <c r="B83" s="378" t="s">
        <v>630</v>
      </c>
      <c r="C83" s="379" t="s">
        <v>659</v>
      </c>
      <c r="D83" s="380">
        <v>13</v>
      </c>
      <c r="E83" s="381">
        <v>1000</v>
      </c>
      <c r="F83" s="382">
        <f t="shared" si="14"/>
        <v>1.2999999999999999E-2</v>
      </c>
      <c r="G83" s="380">
        <v>4.8600000000000003</v>
      </c>
      <c r="H83" s="381">
        <v>10</v>
      </c>
      <c r="I83" s="382">
        <f t="shared" si="13"/>
        <v>0.48600000000000004</v>
      </c>
      <c r="J83" s="380">
        <v>0.05</v>
      </c>
      <c r="K83" s="381" t="s">
        <v>25</v>
      </c>
      <c r="L83" s="382" t="s">
        <v>356</v>
      </c>
      <c r="M83" s="10"/>
      <c r="N83" s="10"/>
      <c r="O83" s="10"/>
      <c r="P83" s="10"/>
      <c r="Q83" s="10"/>
      <c r="R83" s="10"/>
      <c r="S83" s="10"/>
      <c r="T83" s="10"/>
      <c r="U83" s="10"/>
      <c r="V83" s="10"/>
      <c r="W83" s="10"/>
      <c r="X83" s="10"/>
      <c r="Y83" s="10"/>
      <c r="Z83" s="10"/>
    </row>
    <row r="84" spans="1:26">
      <c r="A84" s="378">
        <v>2168</v>
      </c>
      <c r="B84" s="378" t="s">
        <v>630</v>
      </c>
      <c r="C84" s="379" t="s">
        <v>660</v>
      </c>
      <c r="D84" s="380">
        <v>130</v>
      </c>
      <c r="E84" s="381">
        <v>1000</v>
      </c>
      <c r="F84" s="382">
        <f t="shared" si="14"/>
        <v>0.13</v>
      </c>
      <c r="G84" s="380">
        <v>56</v>
      </c>
      <c r="H84" s="381">
        <v>10</v>
      </c>
      <c r="I84" s="382">
        <f t="shared" si="13"/>
        <v>5.6</v>
      </c>
      <c r="J84" s="380">
        <v>0.05</v>
      </c>
      <c r="K84" s="381" t="s">
        <v>25</v>
      </c>
      <c r="L84" s="382" t="s">
        <v>27</v>
      </c>
      <c r="M84" s="10"/>
      <c r="N84" s="10"/>
      <c r="O84" s="10"/>
      <c r="P84" s="10"/>
      <c r="Q84" s="10"/>
      <c r="R84" s="10"/>
      <c r="S84" s="10"/>
      <c r="T84" s="10"/>
      <c r="U84" s="10"/>
      <c r="V84" s="10"/>
      <c r="W84" s="10"/>
      <c r="X84" s="10"/>
      <c r="Y84" s="10"/>
      <c r="Z84" s="10"/>
    </row>
    <row r="85" spans="1:26">
      <c r="A85" s="378">
        <v>2170</v>
      </c>
      <c r="B85" s="378" t="s">
        <v>630</v>
      </c>
      <c r="C85" s="379" t="s">
        <v>661</v>
      </c>
      <c r="D85" s="380">
        <v>0.3</v>
      </c>
      <c r="E85" s="381">
        <v>1000</v>
      </c>
      <c r="F85" s="382">
        <f t="shared" si="14"/>
        <v>2.9999999999999997E-4</v>
      </c>
      <c r="G85" s="380">
        <v>0.47</v>
      </c>
      <c r="H85" s="381">
        <v>10</v>
      </c>
      <c r="I85" s="382">
        <f t="shared" si="13"/>
        <v>4.7E-2</v>
      </c>
      <c r="J85" s="380">
        <v>0.05</v>
      </c>
      <c r="K85" s="381" t="s">
        <v>25</v>
      </c>
      <c r="L85" s="382" t="s">
        <v>28</v>
      </c>
      <c r="M85" s="10"/>
      <c r="N85" s="10"/>
      <c r="O85" s="10"/>
      <c r="P85" s="10"/>
      <c r="Q85" s="10"/>
      <c r="R85" s="10"/>
      <c r="S85" s="10"/>
      <c r="T85" s="10"/>
      <c r="U85" s="10"/>
      <c r="V85" s="10"/>
      <c r="W85" s="10"/>
      <c r="X85" s="10"/>
      <c r="Y85" s="10"/>
      <c r="Z85" s="10"/>
    </row>
    <row r="86" spans="1:26">
      <c r="A86" s="378">
        <v>2171</v>
      </c>
      <c r="B86" s="378" t="s">
        <v>630</v>
      </c>
      <c r="C86" s="379" t="s">
        <v>662</v>
      </c>
      <c r="D86" s="380">
        <v>1</v>
      </c>
      <c r="E86" s="381">
        <v>1000</v>
      </c>
      <c r="F86" s="382">
        <f t="shared" si="14"/>
        <v>1E-3</v>
      </c>
      <c r="G86" s="380">
        <v>0.2</v>
      </c>
      <c r="H86" s="381">
        <v>10</v>
      </c>
      <c r="I86" s="382">
        <f t="shared" si="13"/>
        <v>0.02</v>
      </c>
      <c r="J86" s="380">
        <v>0.05</v>
      </c>
      <c r="K86" s="381" t="s">
        <v>25</v>
      </c>
      <c r="L86" s="382" t="s">
        <v>27</v>
      </c>
      <c r="M86" s="10"/>
      <c r="N86" s="10"/>
      <c r="O86" s="10"/>
      <c r="P86" s="10"/>
      <c r="Q86" s="10"/>
      <c r="R86" s="10"/>
      <c r="S86" s="10"/>
      <c r="T86" s="10"/>
      <c r="U86" s="10"/>
      <c r="V86" s="10"/>
      <c r="W86" s="10"/>
      <c r="X86" s="10"/>
      <c r="Y86" s="10"/>
      <c r="Z86" s="10"/>
    </row>
    <row r="87" spans="1:26">
      <c r="A87" s="378">
        <v>2172</v>
      </c>
      <c r="B87" s="378" t="s">
        <v>630</v>
      </c>
      <c r="C87" s="379" t="s">
        <v>663</v>
      </c>
      <c r="D87" s="380">
        <v>1</v>
      </c>
      <c r="E87" s="381">
        <v>1000</v>
      </c>
      <c r="F87" s="382">
        <f t="shared" si="14"/>
        <v>1E-3</v>
      </c>
      <c r="G87" s="380">
        <v>0.39</v>
      </c>
      <c r="H87" s="381">
        <v>10</v>
      </c>
      <c r="I87" s="382">
        <f t="shared" si="13"/>
        <v>3.9E-2</v>
      </c>
      <c r="J87" s="380">
        <v>0.05</v>
      </c>
      <c r="K87" s="381" t="s">
        <v>25</v>
      </c>
      <c r="L87" s="382" t="s">
        <v>28</v>
      </c>
      <c r="M87" s="10"/>
      <c r="N87" s="10"/>
      <c r="O87" s="10"/>
      <c r="P87" s="10"/>
      <c r="Q87" s="10"/>
      <c r="R87" s="10"/>
      <c r="S87" s="10"/>
      <c r="T87" s="10"/>
      <c r="U87" s="10"/>
      <c r="V87" s="10"/>
      <c r="W87" s="10"/>
      <c r="X87" s="10"/>
      <c r="Y87" s="10"/>
      <c r="Z87" s="10"/>
    </row>
    <row r="88" spans="1:26">
      <c r="A88" s="378">
        <v>2173</v>
      </c>
      <c r="B88" s="378" t="s">
        <v>630</v>
      </c>
      <c r="C88" s="379" t="s">
        <v>664</v>
      </c>
      <c r="D88" s="380">
        <v>1</v>
      </c>
      <c r="E88" s="381">
        <v>1000</v>
      </c>
      <c r="F88" s="382">
        <f t="shared" si="14"/>
        <v>1E-3</v>
      </c>
      <c r="G88" s="380">
        <v>1.52</v>
      </c>
      <c r="H88" s="381">
        <v>10</v>
      </c>
      <c r="I88" s="382">
        <f t="shared" si="13"/>
        <v>0.152</v>
      </c>
      <c r="J88" s="380">
        <v>0.05</v>
      </c>
      <c r="K88" s="381" t="s">
        <v>25</v>
      </c>
      <c r="L88" s="382" t="s">
        <v>27</v>
      </c>
      <c r="M88" s="10"/>
      <c r="N88" s="10"/>
      <c r="O88" s="10"/>
      <c r="P88" s="10"/>
      <c r="Q88" s="10"/>
      <c r="R88" s="10"/>
      <c r="S88" s="10"/>
      <c r="T88" s="10"/>
      <c r="U88" s="10"/>
      <c r="V88" s="10"/>
      <c r="W88" s="10"/>
      <c r="X88" s="10"/>
      <c r="Y88" s="10"/>
      <c r="Z88" s="10"/>
    </row>
    <row r="89" spans="1:26">
      <c r="A89" s="378">
        <v>2174</v>
      </c>
      <c r="B89" s="378" t="s">
        <v>630</v>
      </c>
      <c r="C89" s="379" t="s">
        <v>665</v>
      </c>
      <c r="D89" s="380"/>
      <c r="E89" s="381"/>
      <c r="F89" s="382">
        <f>I89</f>
        <v>5.4000000000000003E-3</v>
      </c>
      <c r="G89" s="380">
        <v>5.3999999999999999E-2</v>
      </c>
      <c r="H89" s="381">
        <v>10</v>
      </c>
      <c r="I89" s="382">
        <f t="shared" si="13"/>
        <v>5.4000000000000003E-3</v>
      </c>
      <c r="J89" s="380">
        <v>0.05</v>
      </c>
      <c r="K89" s="381" t="s">
        <v>25</v>
      </c>
      <c r="L89" s="382" t="s">
        <v>27</v>
      </c>
      <c r="M89" s="10"/>
      <c r="N89" s="10"/>
      <c r="O89" s="10"/>
      <c r="P89" s="10"/>
      <c r="Q89" s="10"/>
      <c r="R89" s="10"/>
      <c r="S89" s="10"/>
      <c r="T89" s="10"/>
      <c r="U89" s="10"/>
      <c r="V89" s="10"/>
      <c r="W89" s="10"/>
      <c r="X89" s="10"/>
      <c r="Y89" s="10"/>
      <c r="Z89" s="10"/>
    </row>
    <row r="90" spans="1:26">
      <c r="A90" s="378">
        <v>2175</v>
      </c>
      <c r="B90" s="378" t="s">
        <v>630</v>
      </c>
      <c r="C90" s="379" t="s">
        <v>666</v>
      </c>
      <c r="D90" s="380">
        <v>3.2</v>
      </c>
      <c r="E90" s="381">
        <v>1000</v>
      </c>
      <c r="F90" s="382">
        <f>D90/E90</f>
        <v>3.2000000000000002E-3</v>
      </c>
      <c r="G90" s="380">
        <v>8.2000000000000003E-2</v>
      </c>
      <c r="H90" s="381">
        <v>10</v>
      </c>
      <c r="I90" s="382">
        <f t="shared" si="13"/>
        <v>8.2000000000000007E-3</v>
      </c>
      <c r="J90" s="380">
        <v>0.05</v>
      </c>
      <c r="K90" s="381" t="s">
        <v>25</v>
      </c>
      <c r="L90" s="382" t="s">
        <v>28</v>
      </c>
      <c r="M90" s="10"/>
      <c r="N90" s="10"/>
      <c r="O90" s="10"/>
      <c r="P90" s="10"/>
      <c r="Q90" s="10"/>
      <c r="R90" s="10"/>
      <c r="S90" s="10"/>
      <c r="T90" s="10"/>
      <c r="U90" s="10"/>
      <c r="V90" s="10"/>
      <c r="W90" s="10"/>
      <c r="X90" s="10"/>
      <c r="Y90" s="10"/>
      <c r="Z90" s="10"/>
    </row>
    <row r="91" spans="1:26">
      <c r="A91" s="378">
        <v>2176</v>
      </c>
      <c r="B91" s="378" t="s">
        <v>630</v>
      </c>
      <c r="C91" s="379" t="s">
        <v>667</v>
      </c>
      <c r="D91" s="380">
        <v>0.72</v>
      </c>
      <c r="E91" s="381">
        <v>1000</v>
      </c>
      <c r="F91" s="382">
        <f>D91/E91</f>
        <v>7.1999999999999994E-4</v>
      </c>
      <c r="G91" s="380">
        <v>0.11</v>
      </c>
      <c r="H91" s="381">
        <v>10</v>
      </c>
      <c r="I91" s="382">
        <f t="shared" si="13"/>
        <v>1.0999999999999999E-2</v>
      </c>
      <c r="J91" s="380">
        <v>0.05</v>
      </c>
      <c r="K91" s="381" t="s">
        <v>25</v>
      </c>
      <c r="L91" s="382" t="s">
        <v>28</v>
      </c>
      <c r="M91" s="10"/>
      <c r="N91" s="10"/>
      <c r="O91" s="10"/>
      <c r="P91" s="10"/>
      <c r="Q91" s="10"/>
      <c r="R91" s="10"/>
      <c r="S91" s="10"/>
      <c r="T91" s="10"/>
      <c r="U91" s="10"/>
      <c r="V91" s="10"/>
      <c r="W91" s="10"/>
      <c r="X91" s="10"/>
      <c r="Y91" s="10"/>
      <c r="Z91" s="10"/>
    </row>
    <row r="92" spans="1:26">
      <c r="A92" s="378">
        <v>2177</v>
      </c>
      <c r="B92" s="378" t="s">
        <v>630</v>
      </c>
      <c r="C92" s="379" t="s">
        <v>668</v>
      </c>
      <c r="D92" s="380">
        <v>4.0999999999999996</v>
      </c>
      <c r="E92" s="381">
        <v>1000</v>
      </c>
      <c r="F92" s="382">
        <f>D92/E92</f>
        <v>4.0999999999999995E-3</v>
      </c>
      <c r="G92" s="380">
        <v>28.6</v>
      </c>
      <c r="H92" s="381">
        <v>10</v>
      </c>
      <c r="I92" s="382">
        <f t="shared" si="13"/>
        <v>2.8600000000000003</v>
      </c>
      <c r="J92" s="380">
        <v>0.05</v>
      </c>
      <c r="K92" s="381" t="s">
        <v>25</v>
      </c>
      <c r="L92" s="382" t="s">
        <v>28</v>
      </c>
      <c r="M92" s="10"/>
      <c r="N92" s="10"/>
      <c r="O92" s="10"/>
      <c r="P92" s="10"/>
      <c r="Q92" s="10"/>
      <c r="R92" s="10"/>
      <c r="S92" s="10"/>
      <c r="T92" s="10"/>
      <c r="U92" s="10"/>
      <c r="V92" s="10"/>
      <c r="W92" s="10"/>
      <c r="X92" s="10"/>
      <c r="Y92" s="10"/>
      <c r="Z92" s="10"/>
    </row>
    <row r="93" spans="1:26">
      <c r="A93" s="378">
        <v>2178</v>
      </c>
      <c r="B93" s="378" t="s">
        <v>630</v>
      </c>
      <c r="C93" s="379" t="s">
        <v>669</v>
      </c>
      <c r="D93" s="380">
        <v>30</v>
      </c>
      <c r="E93" s="381">
        <v>1000</v>
      </c>
      <c r="F93" s="382">
        <f>D93/E93</f>
        <v>0.03</v>
      </c>
      <c r="G93" s="380"/>
      <c r="H93" s="381"/>
      <c r="I93" s="382">
        <f>F93</f>
        <v>0.03</v>
      </c>
      <c r="J93" s="380">
        <v>0.05</v>
      </c>
      <c r="K93" s="381" t="s">
        <v>25</v>
      </c>
      <c r="L93" s="382" t="s">
        <v>28</v>
      </c>
      <c r="M93" s="10"/>
      <c r="N93" s="10"/>
      <c r="O93" s="10"/>
      <c r="P93" s="10"/>
      <c r="Q93" s="10"/>
      <c r="R93" s="10"/>
      <c r="S93" s="10"/>
      <c r="T93" s="10"/>
      <c r="U93" s="10"/>
      <c r="V93" s="10"/>
      <c r="W93" s="10"/>
      <c r="X93" s="10"/>
      <c r="Y93" s="10"/>
      <c r="Z93" s="10"/>
    </row>
    <row r="94" spans="1:26" ht="13.5" thickBot="1">
      <c r="A94" s="393">
        <v>2179</v>
      </c>
      <c r="B94" s="393" t="s">
        <v>630</v>
      </c>
      <c r="C94" s="394" t="s">
        <v>670</v>
      </c>
      <c r="D94" s="395">
        <v>1.3</v>
      </c>
      <c r="E94" s="396">
        <v>1000</v>
      </c>
      <c r="F94" s="397">
        <v>1.2999999999999999E-3</v>
      </c>
      <c r="G94" s="398"/>
      <c r="H94" s="396"/>
      <c r="I94" s="397">
        <f>F94</f>
        <v>1.2999999999999999E-3</v>
      </c>
      <c r="J94" s="398">
        <v>0.05</v>
      </c>
      <c r="K94" s="396" t="s">
        <v>25</v>
      </c>
      <c r="L94" s="399" t="s">
        <v>27</v>
      </c>
      <c r="M94" s="10"/>
      <c r="N94" s="10"/>
      <c r="O94" s="10"/>
      <c r="P94" s="10"/>
      <c r="Q94" s="10"/>
      <c r="R94" s="10"/>
      <c r="S94" s="10"/>
      <c r="T94" s="10"/>
      <c r="U94" s="10"/>
      <c r="V94" s="10"/>
      <c r="W94" s="10"/>
      <c r="X94" s="10"/>
      <c r="Y94" s="10"/>
      <c r="Z94" s="10"/>
    </row>
    <row r="95" spans="1:26">
      <c r="A95" s="400">
        <v>2201</v>
      </c>
      <c r="B95" s="401" t="s">
        <v>32</v>
      </c>
      <c r="C95" s="402" t="s">
        <v>287</v>
      </c>
      <c r="D95" s="403">
        <v>1.7</v>
      </c>
      <c r="E95" s="404">
        <v>1000</v>
      </c>
      <c r="F95" s="405">
        <f>D95/E95</f>
        <v>1.6999999999999999E-3</v>
      </c>
      <c r="G95" s="406">
        <v>0.13500000000000001</v>
      </c>
      <c r="H95" s="407">
        <v>10</v>
      </c>
      <c r="I95" s="408">
        <f>G95/H95</f>
        <v>1.3500000000000002E-2</v>
      </c>
      <c r="J95" s="403">
        <v>0.05</v>
      </c>
      <c r="K95" s="404" t="s">
        <v>25</v>
      </c>
      <c r="L95" s="409" t="s">
        <v>28</v>
      </c>
      <c r="M95" s="10"/>
      <c r="N95" s="10"/>
      <c r="O95" s="10"/>
      <c r="P95" s="10"/>
      <c r="Q95" s="10"/>
      <c r="R95" s="10"/>
      <c r="S95" s="10"/>
      <c r="T95" s="10"/>
      <c r="U95" s="10"/>
      <c r="V95" s="10"/>
      <c r="W95" s="10"/>
      <c r="X95" s="10"/>
      <c r="Y95" s="10"/>
      <c r="Z95" s="10"/>
    </row>
    <row r="96" spans="1:26">
      <c r="A96" s="357">
        <v>2202</v>
      </c>
      <c r="B96" s="115" t="s">
        <v>32</v>
      </c>
      <c r="C96" s="410" t="s">
        <v>288</v>
      </c>
      <c r="D96" s="411">
        <v>0.92500000000000004</v>
      </c>
      <c r="E96" s="412">
        <v>1000</v>
      </c>
      <c r="F96" s="413">
        <f t="shared" ref="F96:F101" si="15">D96/E96</f>
        <v>9.2500000000000004E-4</v>
      </c>
      <c r="G96" s="414">
        <v>0.13500000000000001</v>
      </c>
      <c r="H96" s="412">
        <v>10</v>
      </c>
      <c r="I96" s="415">
        <f t="shared" ref="I96" si="16">G96/H96</f>
        <v>1.3500000000000002E-2</v>
      </c>
      <c r="J96" s="411">
        <v>0.05</v>
      </c>
      <c r="K96" s="412" t="s">
        <v>25</v>
      </c>
      <c r="L96" s="413" t="s">
        <v>28</v>
      </c>
      <c r="M96" s="10"/>
      <c r="N96" s="10"/>
      <c r="O96" s="10"/>
      <c r="P96" s="10"/>
      <c r="Q96" s="10"/>
      <c r="R96" s="10"/>
      <c r="S96" s="10"/>
      <c r="T96" s="10"/>
      <c r="U96" s="10"/>
      <c r="V96" s="10"/>
      <c r="W96" s="10"/>
      <c r="X96" s="10"/>
      <c r="Y96" s="10"/>
      <c r="Z96" s="10"/>
    </row>
    <row r="97" spans="1:26">
      <c r="A97" s="357">
        <v>2203</v>
      </c>
      <c r="B97" s="115" t="s">
        <v>32</v>
      </c>
      <c r="C97" s="416" t="s">
        <v>289</v>
      </c>
      <c r="D97" s="353">
        <v>0.3</v>
      </c>
      <c r="E97" s="351">
        <v>1000</v>
      </c>
      <c r="F97" s="354">
        <f t="shared" si="15"/>
        <v>2.9999999999999997E-4</v>
      </c>
      <c r="G97" s="355"/>
      <c r="H97" s="351"/>
      <c r="I97" s="352">
        <f>F97</f>
        <v>2.9999999999999997E-4</v>
      </c>
      <c r="J97" s="353">
        <v>0.05</v>
      </c>
      <c r="K97" s="351" t="s">
        <v>25</v>
      </c>
      <c r="L97" s="354" t="s">
        <v>28</v>
      </c>
      <c r="M97" s="10"/>
      <c r="N97" s="10"/>
      <c r="O97" s="10"/>
      <c r="P97" s="10"/>
      <c r="Q97" s="10"/>
      <c r="R97" s="10"/>
      <c r="S97" s="10"/>
      <c r="T97" s="10"/>
      <c r="U97" s="10"/>
      <c r="V97" s="10"/>
      <c r="W97" s="10"/>
      <c r="X97" s="10"/>
      <c r="Y97" s="10"/>
      <c r="Z97" s="10"/>
    </row>
    <row r="98" spans="1:26">
      <c r="A98" s="357">
        <v>2204</v>
      </c>
      <c r="B98" s="115" t="s">
        <v>32</v>
      </c>
      <c r="C98" s="417" t="s">
        <v>290</v>
      </c>
      <c r="D98" s="346">
        <v>3.4</v>
      </c>
      <c r="E98" s="344">
        <v>1000</v>
      </c>
      <c r="F98" s="347">
        <f t="shared" si="15"/>
        <v>3.3999999999999998E-3</v>
      </c>
      <c r="G98" s="348"/>
      <c r="H98" s="344"/>
      <c r="I98" s="345">
        <f>F98</f>
        <v>3.3999999999999998E-3</v>
      </c>
      <c r="J98" s="346">
        <v>0.05</v>
      </c>
      <c r="K98" s="344" t="s">
        <v>25</v>
      </c>
      <c r="L98" s="347" t="s">
        <v>27</v>
      </c>
      <c r="M98" s="10"/>
      <c r="N98" s="10"/>
      <c r="O98" s="10"/>
      <c r="P98" s="10"/>
      <c r="Q98" s="10"/>
      <c r="R98" s="10"/>
      <c r="S98" s="10"/>
      <c r="T98" s="10"/>
      <c r="U98" s="10"/>
      <c r="V98" s="10"/>
      <c r="W98" s="10"/>
      <c r="X98" s="10"/>
      <c r="Y98" s="10"/>
      <c r="Z98" s="10"/>
    </row>
    <row r="99" spans="1:26">
      <c r="A99" s="357">
        <v>2205</v>
      </c>
      <c r="B99" s="115" t="s">
        <v>32</v>
      </c>
      <c r="C99" s="418" t="s">
        <v>291</v>
      </c>
      <c r="D99" s="353">
        <v>0.68</v>
      </c>
      <c r="E99" s="351">
        <v>5000</v>
      </c>
      <c r="F99" s="354">
        <f t="shared" si="15"/>
        <v>1.36E-4</v>
      </c>
      <c r="G99" s="355">
        <v>0.3</v>
      </c>
      <c r="H99" s="351">
        <v>10</v>
      </c>
      <c r="I99" s="352">
        <f>G99/H99</f>
        <v>0.03</v>
      </c>
      <c r="J99" s="353">
        <v>0.05</v>
      </c>
      <c r="K99" s="351" t="s">
        <v>25</v>
      </c>
      <c r="L99" s="354" t="s">
        <v>27</v>
      </c>
      <c r="M99" s="10"/>
      <c r="N99" s="10"/>
      <c r="O99" s="10"/>
      <c r="P99" s="10"/>
      <c r="Q99" s="10"/>
      <c r="R99" s="10"/>
      <c r="S99" s="10"/>
      <c r="T99" s="10"/>
      <c r="U99" s="10"/>
      <c r="V99" s="10"/>
      <c r="W99" s="10"/>
      <c r="X99" s="10"/>
      <c r="Y99" s="10"/>
      <c r="Z99" s="10"/>
    </row>
    <row r="100" spans="1:26">
      <c r="A100" s="357">
        <v>2206</v>
      </c>
      <c r="B100" s="115" t="s">
        <v>32</v>
      </c>
      <c r="C100" s="418" t="s">
        <v>292</v>
      </c>
      <c r="D100" s="353">
        <v>0.13400000000000001</v>
      </c>
      <c r="E100" s="351">
        <v>1000</v>
      </c>
      <c r="F100" s="354">
        <f t="shared" si="15"/>
        <v>1.34E-4</v>
      </c>
      <c r="G100" s="355">
        <v>6.7000000000000004E-2</v>
      </c>
      <c r="H100" s="351">
        <v>10</v>
      </c>
      <c r="I100" s="352">
        <f>G100/H100</f>
        <v>6.7000000000000002E-3</v>
      </c>
      <c r="J100" s="353">
        <v>0.05</v>
      </c>
      <c r="K100" s="351" t="s">
        <v>25</v>
      </c>
      <c r="L100" s="354" t="s">
        <v>27</v>
      </c>
      <c r="M100" s="10"/>
      <c r="N100" s="10"/>
      <c r="O100" s="10"/>
      <c r="P100" s="10"/>
      <c r="Q100" s="10"/>
      <c r="R100" s="10"/>
      <c r="S100" s="10"/>
      <c r="T100" s="10"/>
      <c r="U100" s="10"/>
      <c r="V100" s="10"/>
      <c r="W100" s="10"/>
      <c r="X100" s="10"/>
      <c r="Y100" s="10"/>
      <c r="Z100" s="10"/>
    </row>
    <row r="101" spans="1:26" ht="13.5" thickBot="1">
      <c r="A101" s="361">
        <v>2207</v>
      </c>
      <c r="B101" s="419" t="s">
        <v>32</v>
      </c>
      <c r="C101" s="420" t="s">
        <v>293</v>
      </c>
      <c r="D101" s="366">
        <f>(5.3+1.6)/2</f>
        <v>3.45</v>
      </c>
      <c r="E101" s="364">
        <v>1000</v>
      </c>
      <c r="F101" s="367">
        <f t="shared" si="15"/>
        <v>3.4500000000000004E-3</v>
      </c>
      <c r="G101" s="363"/>
      <c r="H101" s="364"/>
      <c r="I101" s="365">
        <f>F101</f>
        <v>3.4500000000000004E-3</v>
      </c>
      <c r="J101" s="366">
        <v>0.05</v>
      </c>
      <c r="K101" s="364" t="s">
        <v>25</v>
      </c>
      <c r="L101" s="367" t="s">
        <v>28</v>
      </c>
      <c r="M101" s="10"/>
      <c r="N101" s="10"/>
      <c r="O101" s="10"/>
      <c r="P101" s="10"/>
      <c r="Q101" s="10"/>
      <c r="R101" s="10"/>
      <c r="S101" s="10"/>
      <c r="T101" s="10"/>
      <c r="U101" s="10"/>
      <c r="V101" s="10"/>
      <c r="W101" s="10"/>
      <c r="X101" s="10"/>
      <c r="Y101" s="10"/>
      <c r="Z101" s="10"/>
    </row>
    <row r="102" spans="1:26">
      <c r="A102" s="421">
        <v>2301</v>
      </c>
      <c r="B102" s="114" t="s">
        <v>33</v>
      </c>
      <c r="C102" s="402" t="s">
        <v>294</v>
      </c>
      <c r="D102" s="403">
        <v>0.08</v>
      </c>
      <c r="E102" s="404">
        <v>1000</v>
      </c>
      <c r="F102" s="409">
        <f>D102/E102</f>
        <v>8.0000000000000007E-5</v>
      </c>
      <c r="G102" s="403">
        <v>6.7999999999999996E-3</v>
      </c>
      <c r="H102" s="404">
        <v>10</v>
      </c>
      <c r="I102" s="409">
        <f>G102/H102</f>
        <v>6.7999999999999994E-4</v>
      </c>
      <c r="J102" s="403">
        <v>0.05</v>
      </c>
      <c r="K102" s="404" t="s">
        <v>25</v>
      </c>
      <c r="L102" s="409" t="s">
        <v>27</v>
      </c>
      <c r="M102" s="10"/>
      <c r="N102" s="10"/>
      <c r="O102" s="10"/>
      <c r="P102" s="10"/>
      <c r="Q102" s="10"/>
      <c r="R102" s="10"/>
      <c r="S102" s="10"/>
      <c r="T102" s="10"/>
      <c r="U102" s="10"/>
      <c r="V102" s="10"/>
      <c r="W102" s="10"/>
      <c r="X102" s="10"/>
      <c r="Y102" s="10"/>
      <c r="Z102" s="10"/>
    </row>
    <row r="103" spans="1:26">
      <c r="A103" s="357">
        <v>2302</v>
      </c>
      <c r="B103" s="114" t="s">
        <v>33</v>
      </c>
      <c r="C103" s="422" t="s">
        <v>295</v>
      </c>
      <c r="D103" s="346">
        <v>0.05</v>
      </c>
      <c r="E103" s="344">
        <v>1000</v>
      </c>
      <c r="F103" s="347">
        <f>D103/E103</f>
        <v>5.0000000000000002E-5</v>
      </c>
      <c r="G103" s="346">
        <v>2.5000000000000001E-2</v>
      </c>
      <c r="H103" s="344">
        <v>10</v>
      </c>
      <c r="I103" s="347">
        <f>G103/H103</f>
        <v>2.5000000000000001E-3</v>
      </c>
      <c r="J103" s="346">
        <v>0.05</v>
      </c>
      <c r="K103" s="344" t="s">
        <v>25</v>
      </c>
      <c r="L103" s="347" t="s">
        <v>27</v>
      </c>
      <c r="M103" s="10"/>
      <c r="N103" s="10"/>
      <c r="O103" s="10"/>
      <c r="P103" s="10"/>
      <c r="Q103" s="10"/>
      <c r="R103" s="10"/>
      <c r="S103" s="10"/>
      <c r="T103" s="10"/>
      <c r="U103" s="10"/>
      <c r="V103" s="10"/>
      <c r="W103" s="10"/>
      <c r="X103" s="10"/>
      <c r="Y103" s="10"/>
      <c r="Z103" s="10"/>
    </row>
    <row r="104" spans="1:26">
      <c r="A104" s="357">
        <v>2303</v>
      </c>
      <c r="B104" s="114" t="s">
        <v>33</v>
      </c>
      <c r="C104" s="350" t="s">
        <v>296</v>
      </c>
      <c r="D104" s="355">
        <v>1.91</v>
      </c>
      <c r="E104" s="351">
        <v>1000</v>
      </c>
      <c r="F104" s="352">
        <f>D104/E104</f>
        <v>1.91E-3</v>
      </c>
      <c r="G104" s="353">
        <v>1</v>
      </c>
      <c r="H104" s="351">
        <v>10</v>
      </c>
      <c r="I104" s="354">
        <f>G104/H104</f>
        <v>0.1</v>
      </c>
      <c r="J104" s="355">
        <v>0.05</v>
      </c>
      <c r="K104" s="351" t="s">
        <v>25</v>
      </c>
      <c r="L104" s="354" t="s">
        <v>28</v>
      </c>
      <c r="M104" s="10"/>
      <c r="N104" s="10"/>
      <c r="O104" s="10"/>
      <c r="P104" s="10"/>
      <c r="Q104" s="10"/>
      <c r="R104" s="10"/>
      <c r="S104" s="10"/>
      <c r="T104" s="10"/>
      <c r="U104" s="10"/>
      <c r="V104" s="10"/>
      <c r="W104" s="10"/>
      <c r="X104" s="10"/>
      <c r="Y104" s="10"/>
      <c r="Z104" s="10"/>
    </row>
    <row r="105" spans="1:26" ht="13.5" thickBot="1">
      <c r="A105" s="423">
        <v>2304</v>
      </c>
      <c r="B105" s="424" t="s">
        <v>33</v>
      </c>
      <c r="C105" s="425" t="s">
        <v>297</v>
      </c>
      <c r="D105" s="363"/>
      <c r="E105" s="364"/>
      <c r="F105" s="365"/>
      <c r="G105" s="366">
        <v>0.69</v>
      </c>
      <c r="H105" s="364">
        <v>50</v>
      </c>
      <c r="I105" s="367">
        <f>G105/H105</f>
        <v>1.38E-2</v>
      </c>
      <c r="J105" s="363">
        <v>0.05</v>
      </c>
      <c r="K105" s="364" t="s">
        <v>25</v>
      </c>
      <c r="L105" s="367" t="s">
        <v>27</v>
      </c>
      <c r="M105" s="10"/>
      <c r="N105" s="10"/>
      <c r="O105" s="10"/>
      <c r="P105" s="10"/>
      <c r="Q105" s="10"/>
      <c r="R105" s="10"/>
      <c r="S105" s="10"/>
      <c r="T105" s="10"/>
      <c r="U105" s="10"/>
      <c r="V105" s="10"/>
      <c r="W105" s="10"/>
      <c r="X105" s="10"/>
      <c r="Y105" s="10"/>
      <c r="Z105" s="10"/>
    </row>
    <row r="106" spans="1:26">
      <c r="A106" s="426">
        <v>2401</v>
      </c>
      <c r="B106" s="114" t="s">
        <v>671</v>
      </c>
      <c r="C106" s="402" t="s">
        <v>298</v>
      </c>
      <c r="D106" s="403">
        <v>0.11</v>
      </c>
      <c r="E106" s="404">
        <v>1000</v>
      </c>
      <c r="F106" s="409">
        <f t="shared" ref="F106" si="17">D106/E106</f>
        <v>1.1E-4</v>
      </c>
      <c r="G106" s="403">
        <v>0.04</v>
      </c>
      <c r="H106" s="404">
        <v>10</v>
      </c>
      <c r="I106" s="409">
        <f>G106/H106</f>
        <v>4.0000000000000001E-3</v>
      </c>
      <c r="J106" s="403">
        <v>0.5</v>
      </c>
      <c r="K106" s="404" t="s">
        <v>29</v>
      </c>
      <c r="L106" s="409" t="s">
        <v>26</v>
      </c>
      <c r="M106" s="10"/>
      <c r="N106" s="10"/>
      <c r="O106" s="10"/>
      <c r="P106" s="10"/>
      <c r="Q106" s="10"/>
      <c r="R106" s="10"/>
      <c r="S106" s="10"/>
      <c r="T106" s="10"/>
      <c r="U106" s="10"/>
      <c r="V106" s="10"/>
      <c r="W106" s="10"/>
      <c r="X106" s="10"/>
      <c r="Y106" s="10"/>
      <c r="Z106" s="10"/>
    </row>
    <row r="107" spans="1:26">
      <c r="A107" s="357">
        <v>2402</v>
      </c>
      <c r="B107" s="114" t="s">
        <v>671</v>
      </c>
      <c r="C107" s="369" t="s">
        <v>34</v>
      </c>
      <c r="D107" s="356">
        <v>295</v>
      </c>
      <c r="E107" s="351">
        <v>1000</v>
      </c>
      <c r="F107" s="427">
        <v>0.29499999999999998</v>
      </c>
      <c r="G107" s="356">
        <v>51</v>
      </c>
      <c r="H107" s="351">
        <v>50</v>
      </c>
      <c r="I107" s="355">
        <v>1.02</v>
      </c>
      <c r="J107" s="356">
        <v>0.05</v>
      </c>
      <c r="K107" s="351" t="s">
        <v>25</v>
      </c>
      <c r="L107" s="427" t="s">
        <v>28</v>
      </c>
      <c r="M107" s="10"/>
      <c r="N107" s="10"/>
      <c r="O107" s="10"/>
      <c r="P107" s="10"/>
      <c r="Q107" s="10"/>
      <c r="R107" s="10"/>
      <c r="S107" s="10"/>
      <c r="T107" s="10"/>
      <c r="U107" s="10"/>
      <c r="V107" s="10"/>
      <c r="W107" s="10"/>
      <c r="X107" s="10"/>
      <c r="Y107" s="10"/>
      <c r="Z107" s="10"/>
    </row>
    <row r="108" spans="1:26">
      <c r="A108" s="357">
        <v>2403</v>
      </c>
      <c r="B108" s="114" t="s">
        <v>671</v>
      </c>
      <c r="C108" s="369" t="s">
        <v>35</v>
      </c>
      <c r="D108" s="356">
        <v>0.4</v>
      </c>
      <c r="E108" s="351">
        <v>5000</v>
      </c>
      <c r="F108" s="427">
        <f t="shared" ref="F108:F122" si="18">D108/E108</f>
        <v>8.0000000000000007E-5</v>
      </c>
      <c r="G108" s="356"/>
      <c r="H108" s="351"/>
      <c r="I108" s="427">
        <f>F108</f>
        <v>8.0000000000000007E-5</v>
      </c>
      <c r="J108" s="353">
        <v>1</v>
      </c>
      <c r="K108" s="351" t="s">
        <v>36</v>
      </c>
      <c r="L108" s="354" t="s">
        <v>27</v>
      </c>
      <c r="M108" s="10"/>
      <c r="N108" s="10"/>
      <c r="O108" s="10"/>
      <c r="P108" s="10"/>
      <c r="Q108" s="10"/>
      <c r="R108" s="10"/>
      <c r="S108" s="10"/>
      <c r="T108" s="10"/>
      <c r="U108" s="10"/>
      <c r="V108" s="10"/>
      <c r="W108" s="10"/>
      <c r="X108" s="10"/>
      <c r="Y108" s="10"/>
      <c r="Z108" s="10"/>
    </row>
    <row r="109" spans="1:26">
      <c r="A109" s="368">
        <v>2404</v>
      </c>
      <c r="B109" s="114" t="s">
        <v>671</v>
      </c>
      <c r="C109" s="369" t="s">
        <v>672</v>
      </c>
      <c r="D109" s="356">
        <v>0.78</v>
      </c>
      <c r="E109" s="351">
        <v>1000</v>
      </c>
      <c r="F109" s="427">
        <f t="shared" si="18"/>
        <v>7.7999999999999999E-4</v>
      </c>
      <c r="G109" s="356">
        <v>0.1</v>
      </c>
      <c r="H109" s="351">
        <v>10</v>
      </c>
      <c r="I109" s="428">
        <f>G109/H109</f>
        <v>0.01</v>
      </c>
      <c r="J109" s="353">
        <v>0.15</v>
      </c>
      <c r="K109" s="355" t="s">
        <v>25</v>
      </c>
      <c r="L109" s="354" t="s">
        <v>27</v>
      </c>
      <c r="M109" s="10"/>
      <c r="N109" s="10"/>
      <c r="O109" s="10"/>
      <c r="P109" s="10"/>
      <c r="Q109" s="10"/>
      <c r="R109" s="10"/>
      <c r="S109" s="10"/>
      <c r="T109" s="10"/>
      <c r="U109" s="10"/>
      <c r="V109" s="10"/>
      <c r="W109" s="10"/>
      <c r="X109" s="10"/>
      <c r="Y109" s="10"/>
      <c r="Z109" s="10"/>
    </row>
    <row r="110" spans="1:26">
      <c r="A110" s="357">
        <v>2405</v>
      </c>
      <c r="B110" s="114" t="s">
        <v>671</v>
      </c>
      <c r="C110" s="369" t="s">
        <v>37</v>
      </c>
      <c r="D110" s="356">
        <v>4.8099999999999996</v>
      </c>
      <c r="E110" s="351">
        <v>1000</v>
      </c>
      <c r="F110" s="427">
        <v>4.7999999999999996E-3</v>
      </c>
      <c r="G110" s="356"/>
      <c r="H110" s="351"/>
      <c r="I110" s="428">
        <v>4.7999999999999996E-3</v>
      </c>
      <c r="J110" s="353">
        <v>0.05</v>
      </c>
      <c r="K110" s="355" t="s">
        <v>25</v>
      </c>
      <c r="L110" s="354" t="s">
        <v>27</v>
      </c>
      <c r="M110" s="10"/>
      <c r="N110" s="10"/>
      <c r="O110" s="10"/>
      <c r="P110" s="10"/>
      <c r="Q110" s="10"/>
      <c r="R110" s="10"/>
      <c r="S110" s="10"/>
      <c r="T110" s="10"/>
      <c r="U110" s="10"/>
      <c r="V110" s="10"/>
      <c r="W110" s="10"/>
      <c r="X110" s="10"/>
      <c r="Y110" s="10"/>
      <c r="Z110" s="10"/>
    </row>
    <row r="111" spans="1:26">
      <c r="A111" s="357">
        <v>2406</v>
      </c>
      <c r="B111" s="114" t="s">
        <v>671</v>
      </c>
      <c r="C111" s="416" t="s">
        <v>38</v>
      </c>
      <c r="D111" s="356">
        <v>35</v>
      </c>
      <c r="E111" s="351">
        <v>5000</v>
      </c>
      <c r="F111" s="427">
        <f t="shared" si="18"/>
        <v>7.0000000000000001E-3</v>
      </c>
      <c r="G111" s="356"/>
      <c r="H111" s="351"/>
      <c r="I111" s="428">
        <f>F111</f>
        <v>7.0000000000000001E-3</v>
      </c>
      <c r="J111" s="353">
        <v>1</v>
      </c>
      <c r="K111" s="355" t="s">
        <v>36</v>
      </c>
      <c r="L111" s="354" t="s">
        <v>27</v>
      </c>
      <c r="M111" s="10"/>
      <c r="N111" s="10"/>
      <c r="O111" s="10"/>
      <c r="P111" s="10"/>
      <c r="Q111" s="10"/>
      <c r="R111" s="10"/>
      <c r="S111" s="10"/>
      <c r="T111" s="10"/>
      <c r="U111" s="10"/>
      <c r="V111" s="10"/>
      <c r="W111" s="10"/>
      <c r="X111" s="10"/>
      <c r="Y111" s="10"/>
      <c r="Z111" s="10"/>
    </row>
    <row r="112" spans="1:26">
      <c r="A112" s="357">
        <v>2407</v>
      </c>
      <c r="B112" s="114" t="s">
        <v>671</v>
      </c>
      <c r="C112" s="369" t="s">
        <v>39</v>
      </c>
      <c r="D112" s="356">
        <v>2</v>
      </c>
      <c r="E112" s="351">
        <v>1000</v>
      </c>
      <c r="F112" s="427">
        <f t="shared" si="18"/>
        <v>2E-3</v>
      </c>
      <c r="G112" s="356"/>
      <c r="H112" s="351"/>
      <c r="I112" s="428">
        <f>F112</f>
        <v>2E-3</v>
      </c>
      <c r="J112" s="353">
        <v>0.05</v>
      </c>
      <c r="K112" s="355" t="s">
        <v>25</v>
      </c>
      <c r="L112" s="354" t="s">
        <v>27</v>
      </c>
      <c r="M112" s="10"/>
      <c r="N112" s="10"/>
      <c r="O112" s="10"/>
      <c r="P112" s="10"/>
      <c r="Q112" s="10"/>
      <c r="R112" s="10"/>
      <c r="S112" s="10"/>
      <c r="T112" s="10"/>
      <c r="U112" s="10"/>
      <c r="V112" s="10"/>
      <c r="W112" s="10"/>
      <c r="X112" s="10"/>
      <c r="Y112" s="10"/>
      <c r="Z112" s="10"/>
    </row>
    <row r="113" spans="1:26">
      <c r="A113" s="357">
        <v>2408</v>
      </c>
      <c r="B113" s="114" t="s">
        <v>671</v>
      </c>
      <c r="C113" s="369" t="s">
        <v>40</v>
      </c>
      <c r="D113" s="356">
        <v>0.375</v>
      </c>
      <c r="E113" s="351">
        <v>1000</v>
      </c>
      <c r="F113" s="427">
        <f t="shared" si="18"/>
        <v>3.7500000000000001E-4</v>
      </c>
      <c r="G113" s="356">
        <v>2.23E-2</v>
      </c>
      <c r="H113" s="351">
        <v>10</v>
      </c>
      <c r="I113" s="428">
        <f>G113/H113</f>
        <v>2.2300000000000002E-3</v>
      </c>
      <c r="J113" s="353">
        <v>0.05</v>
      </c>
      <c r="K113" s="351" t="s">
        <v>25</v>
      </c>
      <c r="L113" s="427" t="s">
        <v>27</v>
      </c>
      <c r="M113" s="10"/>
      <c r="N113" s="10"/>
      <c r="O113" s="10"/>
      <c r="P113" s="10"/>
      <c r="Q113" s="10"/>
      <c r="R113" s="10"/>
      <c r="S113" s="10"/>
      <c r="T113" s="10"/>
      <c r="U113" s="10"/>
      <c r="V113" s="10"/>
      <c r="W113" s="10"/>
      <c r="X113" s="10"/>
      <c r="Y113" s="10"/>
      <c r="Z113" s="10"/>
    </row>
    <row r="114" spans="1:26">
      <c r="A114" s="357">
        <v>2410</v>
      </c>
      <c r="B114" s="114" t="s">
        <v>671</v>
      </c>
      <c r="C114" s="369" t="s">
        <v>299</v>
      </c>
      <c r="D114" s="356">
        <v>4.8000000000000001E-2</v>
      </c>
      <c r="E114" s="351">
        <v>1000</v>
      </c>
      <c r="F114" s="427">
        <f t="shared" si="18"/>
        <v>4.8000000000000001E-5</v>
      </c>
      <c r="G114" s="356">
        <v>1.1999999999999999E-3</v>
      </c>
      <c r="H114" s="351">
        <v>10</v>
      </c>
      <c r="I114" s="428">
        <f t="shared" ref="I114" si="19">G114/H114</f>
        <v>1.1999999999999999E-4</v>
      </c>
      <c r="J114" s="353">
        <v>0.5</v>
      </c>
      <c r="K114" s="351" t="s">
        <v>29</v>
      </c>
      <c r="L114" s="427" t="s">
        <v>27</v>
      </c>
      <c r="M114" s="10"/>
      <c r="N114" s="10"/>
      <c r="O114" s="10"/>
      <c r="P114" s="10"/>
      <c r="Q114" s="10"/>
      <c r="R114" s="10"/>
      <c r="S114" s="10"/>
      <c r="T114" s="10"/>
      <c r="U114" s="10"/>
      <c r="V114" s="10"/>
      <c r="W114" s="10"/>
      <c r="X114" s="10"/>
      <c r="Y114" s="10"/>
      <c r="Z114" s="10"/>
    </row>
    <row r="115" spans="1:26">
      <c r="A115" s="357">
        <v>2411</v>
      </c>
      <c r="B115" s="114" t="s">
        <v>671</v>
      </c>
      <c r="C115" s="369" t="s">
        <v>300</v>
      </c>
      <c r="D115" s="356">
        <v>0.16</v>
      </c>
      <c r="E115" s="351">
        <v>1000</v>
      </c>
      <c r="F115" s="427">
        <f t="shared" si="18"/>
        <v>1.6000000000000001E-4</v>
      </c>
      <c r="G115" s="356">
        <v>0.03</v>
      </c>
      <c r="H115" s="351">
        <v>10</v>
      </c>
      <c r="I115" s="428">
        <f>G115/H115</f>
        <v>3.0000000000000001E-3</v>
      </c>
      <c r="J115" s="353">
        <v>0.5</v>
      </c>
      <c r="K115" s="351" t="s">
        <v>29</v>
      </c>
      <c r="L115" s="427" t="s">
        <v>27</v>
      </c>
      <c r="M115" s="10"/>
      <c r="N115" s="10"/>
      <c r="O115" s="10"/>
      <c r="P115" s="10"/>
      <c r="Q115" s="10"/>
      <c r="R115" s="10"/>
      <c r="S115" s="10"/>
      <c r="T115" s="10"/>
      <c r="U115" s="10"/>
      <c r="V115" s="10"/>
      <c r="W115" s="10"/>
      <c r="X115" s="10"/>
      <c r="Y115" s="10"/>
      <c r="Z115" s="10"/>
    </row>
    <row r="116" spans="1:26">
      <c r="A116" s="357">
        <v>2412</v>
      </c>
      <c r="B116" s="114" t="s">
        <v>671</v>
      </c>
      <c r="C116" s="369" t="s">
        <v>41</v>
      </c>
      <c r="D116" s="356">
        <v>0.15</v>
      </c>
      <c r="E116" s="351">
        <v>1000</v>
      </c>
      <c r="F116" s="427">
        <f t="shared" si="18"/>
        <v>1.4999999999999999E-4</v>
      </c>
      <c r="G116" s="356"/>
      <c r="H116" s="351"/>
      <c r="I116" s="428">
        <f>F116</f>
        <v>1.4999999999999999E-4</v>
      </c>
      <c r="J116" s="353">
        <v>0.05</v>
      </c>
      <c r="K116" s="355" t="s">
        <v>25</v>
      </c>
      <c r="L116" s="354" t="s">
        <v>27</v>
      </c>
      <c r="M116" s="10"/>
      <c r="N116" s="10"/>
      <c r="O116" s="10"/>
      <c r="P116" s="10"/>
      <c r="Q116" s="10"/>
      <c r="R116" s="10"/>
      <c r="S116" s="10"/>
      <c r="T116" s="10"/>
      <c r="U116" s="10"/>
      <c r="V116" s="10"/>
      <c r="W116" s="10"/>
      <c r="X116" s="10"/>
      <c r="Y116" s="10"/>
      <c r="Z116" s="10"/>
    </row>
    <row r="117" spans="1:26">
      <c r="A117" s="357">
        <v>2413</v>
      </c>
      <c r="B117" s="114" t="s">
        <v>671</v>
      </c>
      <c r="C117" s="369" t="s">
        <v>42</v>
      </c>
      <c r="D117" s="356">
        <v>15.4</v>
      </c>
      <c r="E117" s="351">
        <v>5000</v>
      </c>
      <c r="F117" s="427">
        <f t="shared" si="18"/>
        <v>3.0800000000000003E-3</v>
      </c>
      <c r="G117" s="356"/>
      <c r="H117" s="351"/>
      <c r="I117" s="428">
        <f>F117</f>
        <v>3.0800000000000003E-3</v>
      </c>
      <c r="J117" s="353">
        <v>0.05</v>
      </c>
      <c r="K117" s="355" t="s">
        <v>25</v>
      </c>
      <c r="L117" s="354" t="s">
        <v>26</v>
      </c>
      <c r="M117" s="10"/>
      <c r="N117" s="10"/>
      <c r="O117" s="10"/>
      <c r="P117" s="10"/>
      <c r="Q117" s="10"/>
      <c r="R117" s="10"/>
      <c r="S117" s="10"/>
      <c r="T117" s="10"/>
      <c r="U117" s="10"/>
      <c r="V117" s="10"/>
      <c r="W117" s="10"/>
      <c r="X117" s="10"/>
      <c r="Y117" s="10"/>
      <c r="Z117" s="10"/>
    </row>
    <row r="118" spans="1:26">
      <c r="A118" s="357">
        <v>2414</v>
      </c>
      <c r="B118" s="114" t="s">
        <v>671</v>
      </c>
      <c r="C118" s="416" t="s">
        <v>43</v>
      </c>
      <c r="D118" s="356">
        <v>1.1000000000000001</v>
      </c>
      <c r="E118" s="351">
        <v>1000</v>
      </c>
      <c r="F118" s="427">
        <f t="shared" si="18"/>
        <v>1.1000000000000001E-3</v>
      </c>
      <c r="G118" s="356">
        <v>8.9999999999999993E-3</v>
      </c>
      <c r="H118" s="351">
        <v>10</v>
      </c>
      <c r="I118" s="428">
        <f>G118/H118</f>
        <v>8.9999999999999998E-4</v>
      </c>
      <c r="J118" s="353">
        <v>0.05</v>
      </c>
      <c r="K118" s="351" t="s">
        <v>25</v>
      </c>
      <c r="L118" s="427" t="s">
        <v>27</v>
      </c>
      <c r="M118" s="10"/>
      <c r="N118" s="10"/>
      <c r="O118" s="10"/>
      <c r="P118" s="10"/>
      <c r="Q118" s="10"/>
      <c r="R118" s="10"/>
      <c r="S118" s="10"/>
      <c r="T118" s="10"/>
      <c r="U118" s="10"/>
      <c r="V118" s="10"/>
      <c r="W118" s="10"/>
      <c r="X118" s="10"/>
      <c r="Y118" s="10"/>
      <c r="Z118" s="10"/>
    </row>
    <row r="119" spans="1:26">
      <c r="A119" s="357">
        <v>2415</v>
      </c>
      <c r="B119" s="114" t="s">
        <v>671</v>
      </c>
      <c r="C119" s="369" t="s">
        <v>44</v>
      </c>
      <c r="D119" s="356">
        <v>24.8</v>
      </c>
      <c r="E119" s="351">
        <v>1000</v>
      </c>
      <c r="F119" s="427">
        <f t="shared" si="18"/>
        <v>2.4799999999999999E-2</v>
      </c>
      <c r="G119" s="356">
        <v>0.09</v>
      </c>
      <c r="H119" s="351">
        <v>50</v>
      </c>
      <c r="I119" s="428">
        <f>G119/H119</f>
        <v>1.8E-3</v>
      </c>
      <c r="J119" s="353">
        <v>0.05</v>
      </c>
      <c r="K119" s="351" t="s">
        <v>25</v>
      </c>
      <c r="L119" s="427" t="s">
        <v>28</v>
      </c>
      <c r="M119" s="10"/>
      <c r="N119" s="10"/>
      <c r="O119" s="10"/>
      <c r="P119" s="10"/>
      <c r="Q119" s="10"/>
      <c r="R119" s="10"/>
      <c r="S119" s="10"/>
      <c r="T119" s="10"/>
      <c r="U119" s="10"/>
      <c r="V119" s="10"/>
      <c r="W119" s="10"/>
      <c r="X119" s="10"/>
      <c r="Y119" s="10"/>
      <c r="Z119" s="10"/>
    </row>
    <row r="120" spans="1:26">
      <c r="A120" s="357">
        <v>2416</v>
      </c>
      <c r="B120" s="114" t="s">
        <v>671</v>
      </c>
      <c r="C120" s="369" t="s">
        <v>45</v>
      </c>
      <c r="D120" s="356">
        <v>36.5</v>
      </c>
      <c r="E120" s="351">
        <v>5000</v>
      </c>
      <c r="F120" s="427">
        <f t="shared" si="18"/>
        <v>7.3000000000000001E-3</v>
      </c>
      <c r="G120" s="356"/>
      <c r="H120" s="351"/>
      <c r="I120" s="428">
        <f t="shared" ref="I120" si="20">F120</f>
        <v>7.3000000000000001E-3</v>
      </c>
      <c r="J120" s="353">
        <v>1</v>
      </c>
      <c r="K120" s="355" t="s">
        <v>27</v>
      </c>
      <c r="L120" s="354" t="s">
        <v>27</v>
      </c>
      <c r="M120" s="10"/>
      <c r="N120" s="10"/>
      <c r="O120" s="10"/>
      <c r="P120" s="10"/>
      <c r="Q120" s="10"/>
      <c r="R120" s="10"/>
      <c r="S120" s="10"/>
      <c r="T120" s="10"/>
      <c r="U120" s="10"/>
      <c r="V120" s="10"/>
      <c r="W120" s="10"/>
      <c r="X120" s="10"/>
      <c r="Y120" s="10"/>
      <c r="Z120" s="10"/>
    </row>
    <row r="121" spans="1:26">
      <c r="A121" s="357">
        <v>2418</v>
      </c>
      <c r="B121" s="114" t="s">
        <v>671</v>
      </c>
      <c r="C121" s="429" t="s">
        <v>47</v>
      </c>
      <c r="D121" s="356">
        <v>1.4E-3</v>
      </c>
      <c r="E121" s="351">
        <v>1000</v>
      </c>
      <c r="F121" s="427">
        <f t="shared" si="18"/>
        <v>1.3999999999999999E-6</v>
      </c>
      <c r="G121" s="356">
        <v>6.8999999999999997E-4</v>
      </c>
      <c r="H121" s="351">
        <v>10</v>
      </c>
      <c r="I121" s="428">
        <f>G121/H121</f>
        <v>6.8999999999999997E-5</v>
      </c>
      <c r="J121" s="353">
        <v>0.5</v>
      </c>
      <c r="K121" s="355" t="s">
        <v>29</v>
      </c>
      <c r="L121" s="354" t="s">
        <v>27</v>
      </c>
      <c r="M121" s="10"/>
      <c r="N121" s="10"/>
      <c r="O121" s="10"/>
      <c r="P121" s="10"/>
      <c r="Q121" s="10"/>
      <c r="R121" s="10"/>
      <c r="S121" s="10"/>
      <c r="T121" s="10"/>
      <c r="U121" s="10"/>
      <c r="V121" s="10"/>
      <c r="W121" s="10"/>
      <c r="X121" s="10"/>
      <c r="Y121" s="10"/>
      <c r="Z121" s="10"/>
    </row>
    <row r="122" spans="1:26">
      <c r="A122" s="357">
        <v>2419</v>
      </c>
      <c r="B122" s="114" t="s">
        <v>671</v>
      </c>
      <c r="C122" s="429" t="s">
        <v>48</v>
      </c>
      <c r="D122" s="356">
        <v>291</v>
      </c>
      <c r="E122" s="351">
        <v>1000</v>
      </c>
      <c r="F122" s="427">
        <f t="shared" si="18"/>
        <v>0.29099999999999998</v>
      </c>
      <c r="G122" s="356">
        <v>9.43</v>
      </c>
      <c r="H122" s="351">
        <v>10</v>
      </c>
      <c r="I122" s="428">
        <f>+G122/H122</f>
        <v>0.94299999999999995</v>
      </c>
      <c r="J122" s="353">
        <v>0.05</v>
      </c>
      <c r="K122" s="355" t="s">
        <v>25</v>
      </c>
      <c r="L122" s="354" t="s">
        <v>27</v>
      </c>
      <c r="M122" s="10"/>
      <c r="N122" s="10"/>
      <c r="O122" s="10"/>
      <c r="P122" s="10"/>
      <c r="Q122" s="10"/>
      <c r="R122" s="10"/>
      <c r="S122" s="10"/>
      <c r="T122" s="10"/>
      <c r="U122" s="10"/>
      <c r="V122" s="10"/>
      <c r="W122" s="10"/>
      <c r="X122" s="10"/>
      <c r="Y122" s="10"/>
      <c r="Z122" s="10"/>
    </row>
    <row r="123" spans="1:26">
      <c r="A123" s="357">
        <v>2420</v>
      </c>
      <c r="B123" s="114" t="s">
        <v>671</v>
      </c>
      <c r="C123" s="369" t="s">
        <v>301</v>
      </c>
      <c r="D123" s="430">
        <v>24.1</v>
      </c>
      <c r="E123" s="373">
        <v>1000</v>
      </c>
      <c r="F123" s="431">
        <f>D123/E123</f>
        <v>2.41E-2</v>
      </c>
      <c r="G123" s="353"/>
      <c r="H123" s="351"/>
      <c r="I123" s="432">
        <f>F123</f>
        <v>2.41E-2</v>
      </c>
      <c r="J123" s="375">
        <v>0.05</v>
      </c>
      <c r="K123" s="372" t="s">
        <v>25</v>
      </c>
      <c r="L123" s="354" t="s">
        <v>27</v>
      </c>
      <c r="M123" s="10"/>
      <c r="N123" s="10"/>
      <c r="O123" s="10"/>
      <c r="P123" s="10"/>
      <c r="Q123" s="10"/>
      <c r="R123" s="10"/>
      <c r="S123" s="10"/>
      <c r="T123" s="10"/>
      <c r="U123" s="10"/>
      <c r="V123" s="10"/>
      <c r="W123" s="10"/>
      <c r="X123" s="10"/>
      <c r="Y123" s="10"/>
      <c r="Z123" s="10"/>
    </row>
    <row r="124" spans="1:26">
      <c r="A124" s="357">
        <v>2421</v>
      </c>
      <c r="B124" s="114" t="s">
        <v>671</v>
      </c>
      <c r="C124" s="429" t="s">
        <v>302</v>
      </c>
      <c r="D124" s="430">
        <v>2.7E-2</v>
      </c>
      <c r="E124" s="373">
        <v>1000</v>
      </c>
      <c r="F124" s="431">
        <f>D124/E124</f>
        <v>2.6999999999999999E-5</v>
      </c>
      <c r="G124" s="353">
        <v>8.5000000000000006E-3</v>
      </c>
      <c r="H124" s="351">
        <v>50</v>
      </c>
      <c r="I124" s="428">
        <f>G124/H124</f>
        <v>1.7000000000000001E-4</v>
      </c>
      <c r="J124" s="375">
        <v>0.05</v>
      </c>
      <c r="K124" s="372" t="s">
        <v>25</v>
      </c>
      <c r="L124" s="354" t="s">
        <v>27</v>
      </c>
      <c r="M124" s="10"/>
      <c r="N124" s="10"/>
      <c r="O124" s="10"/>
      <c r="P124" s="10"/>
      <c r="Q124" s="10"/>
      <c r="R124" s="10"/>
      <c r="S124" s="10"/>
      <c r="T124" s="10"/>
      <c r="U124" s="10"/>
      <c r="V124" s="10"/>
      <c r="W124" s="10"/>
      <c r="X124" s="10"/>
      <c r="Y124" s="10"/>
      <c r="Z124" s="10"/>
    </row>
    <row r="125" spans="1:26" ht="13.5" thickBot="1">
      <c r="A125" s="361">
        <v>2422</v>
      </c>
      <c r="B125" s="424" t="s">
        <v>671</v>
      </c>
      <c r="C125" s="433" t="s">
        <v>303</v>
      </c>
      <c r="D125" s="366">
        <v>100</v>
      </c>
      <c r="E125" s="364">
        <v>1000</v>
      </c>
      <c r="F125" s="434">
        <f>D125/E125</f>
        <v>0.1</v>
      </c>
      <c r="G125" s="366"/>
      <c r="H125" s="364"/>
      <c r="I125" s="435">
        <v>0.1</v>
      </c>
      <c r="J125" s="366">
        <v>0.05</v>
      </c>
      <c r="K125" s="363" t="s">
        <v>25</v>
      </c>
      <c r="L125" s="367" t="s">
        <v>27</v>
      </c>
      <c r="M125" s="10"/>
      <c r="N125" s="10"/>
      <c r="O125" s="10"/>
      <c r="P125" s="10"/>
      <c r="Q125" s="10"/>
      <c r="R125" s="10"/>
      <c r="S125" s="10"/>
      <c r="T125" s="10"/>
      <c r="U125" s="10"/>
      <c r="V125" s="10"/>
      <c r="W125" s="10"/>
      <c r="X125" s="10"/>
      <c r="Y125" s="10"/>
      <c r="Z125" s="10"/>
    </row>
    <row r="126" spans="1:26">
      <c r="A126" s="357">
        <v>2502</v>
      </c>
      <c r="B126" s="114" t="s">
        <v>673</v>
      </c>
      <c r="C126" s="369" t="s">
        <v>674</v>
      </c>
      <c r="D126" s="356">
        <v>100</v>
      </c>
      <c r="E126" s="351">
        <v>1000</v>
      </c>
      <c r="F126" s="427">
        <v>0.1</v>
      </c>
      <c r="G126" s="428">
        <v>100</v>
      </c>
      <c r="H126" s="351">
        <v>10</v>
      </c>
      <c r="I126" s="428">
        <v>10</v>
      </c>
      <c r="J126" s="353">
        <v>1</v>
      </c>
      <c r="K126" s="351" t="s">
        <v>36</v>
      </c>
      <c r="L126" s="427" t="s">
        <v>27</v>
      </c>
      <c r="M126" s="10"/>
      <c r="N126" s="10"/>
      <c r="O126" s="10"/>
      <c r="P126" s="10"/>
      <c r="Q126" s="10"/>
      <c r="R126" s="10"/>
      <c r="S126" s="10"/>
      <c r="T126" s="10"/>
      <c r="U126" s="10"/>
      <c r="V126" s="10"/>
      <c r="W126" s="10"/>
      <c r="X126" s="10"/>
      <c r="Y126" s="10"/>
      <c r="Z126" s="10"/>
    </row>
    <row r="127" spans="1:26">
      <c r="A127" s="368">
        <v>2503</v>
      </c>
      <c r="B127" s="114" t="s">
        <v>673</v>
      </c>
      <c r="C127" s="369" t="s">
        <v>675</v>
      </c>
      <c r="D127" s="356">
        <v>885</v>
      </c>
      <c r="E127" s="351">
        <v>5000</v>
      </c>
      <c r="F127" s="427">
        <f t="shared" ref="F127:F136" si="21">D127/E127</f>
        <v>0.17699999999999999</v>
      </c>
      <c r="G127" s="428"/>
      <c r="H127" s="351"/>
      <c r="I127" s="428">
        <f>F127</f>
        <v>0.17699999999999999</v>
      </c>
      <c r="J127" s="353">
        <v>0.05</v>
      </c>
      <c r="K127" s="351" t="s">
        <v>25</v>
      </c>
      <c r="L127" s="427" t="s">
        <v>28</v>
      </c>
      <c r="M127" s="10"/>
      <c r="N127" s="10"/>
      <c r="O127" s="10"/>
      <c r="P127" s="10"/>
      <c r="Q127" s="10"/>
      <c r="R127" s="10"/>
      <c r="S127" s="10"/>
      <c r="T127" s="10"/>
      <c r="U127" s="10"/>
      <c r="V127" s="10"/>
      <c r="W127" s="10"/>
      <c r="X127" s="10"/>
      <c r="Y127" s="10"/>
      <c r="Z127" s="10"/>
    </row>
    <row r="128" spans="1:26">
      <c r="A128" s="357">
        <v>2504</v>
      </c>
      <c r="B128" s="114" t="s">
        <v>673</v>
      </c>
      <c r="C128" s="369" t="s">
        <v>49</v>
      </c>
      <c r="D128" s="356">
        <v>160</v>
      </c>
      <c r="E128" s="351">
        <v>1000</v>
      </c>
      <c r="F128" s="427">
        <f t="shared" si="21"/>
        <v>0.16</v>
      </c>
      <c r="G128" s="428"/>
      <c r="H128" s="351"/>
      <c r="I128" s="428">
        <v>0.16</v>
      </c>
      <c r="J128" s="353">
        <v>0.05</v>
      </c>
      <c r="K128" s="351" t="s">
        <v>46</v>
      </c>
      <c r="L128" s="427" t="s">
        <v>46</v>
      </c>
      <c r="M128" s="10"/>
      <c r="N128" s="10"/>
      <c r="O128" s="10"/>
      <c r="P128" s="10"/>
      <c r="Q128" s="10"/>
      <c r="R128" s="10"/>
      <c r="S128" s="10"/>
      <c r="T128" s="10"/>
      <c r="U128" s="10"/>
      <c r="V128" s="10"/>
      <c r="W128" s="10"/>
      <c r="X128" s="10"/>
      <c r="Y128" s="10"/>
      <c r="Z128" s="10"/>
    </row>
    <row r="129" spans="1:26">
      <c r="A129" s="357">
        <v>2505</v>
      </c>
      <c r="B129" s="114" t="s">
        <v>673</v>
      </c>
      <c r="C129" s="369" t="s">
        <v>676</v>
      </c>
      <c r="D129" s="356">
        <v>100</v>
      </c>
      <c r="E129" s="351">
        <v>1000</v>
      </c>
      <c r="F129" s="427">
        <f>D129/E129</f>
        <v>0.1</v>
      </c>
      <c r="G129" s="428">
        <v>100</v>
      </c>
      <c r="H129" s="351">
        <v>50</v>
      </c>
      <c r="I129" s="428">
        <f>G129/H129</f>
        <v>2</v>
      </c>
      <c r="J129" s="353">
        <v>1</v>
      </c>
      <c r="K129" s="351" t="s">
        <v>46</v>
      </c>
      <c r="L129" s="427" t="s">
        <v>46</v>
      </c>
      <c r="M129" s="10"/>
      <c r="N129" s="10"/>
      <c r="O129" s="10"/>
      <c r="P129" s="10"/>
      <c r="Q129" s="10"/>
      <c r="R129" s="10"/>
      <c r="S129" s="10"/>
      <c r="T129" s="10"/>
      <c r="U129" s="10"/>
      <c r="V129" s="10"/>
      <c r="W129" s="10"/>
      <c r="X129" s="10"/>
      <c r="Y129" s="10"/>
      <c r="Z129" s="10"/>
    </row>
    <row r="130" spans="1:26">
      <c r="A130" s="357">
        <v>2506</v>
      </c>
      <c r="B130" s="114" t="s">
        <v>673</v>
      </c>
      <c r="C130" s="369" t="s">
        <v>50</v>
      </c>
      <c r="D130" s="356">
        <v>825</v>
      </c>
      <c r="E130" s="351">
        <v>1000</v>
      </c>
      <c r="F130" s="427">
        <f t="shared" si="21"/>
        <v>0.82499999999999996</v>
      </c>
      <c r="G130" s="428">
        <v>80</v>
      </c>
      <c r="H130" s="351">
        <v>50</v>
      </c>
      <c r="I130" s="428">
        <f>G130/H130</f>
        <v>1.6</v>
      </c>
      <c r="J130" s="353">
        <v>0.05</v>
      </c>
      <c r="K130" s="351" t="s">
        <v>25</v>
      </c>
      <c r="L130" s="427" t="s">
        <v>28</v>
      </c>
      <c r="M130" s="10"/>
      <c r="N130" s="10"/>
      <c r="O130" s="10"/>
      <c r="P130" s="10"/>
      <c r="Q130" s="10"/>
      <c r="R130" s="10"/>
      <c r="S130" s="10"/>
      <c r="T130" s="10"/>
      <c r="U130" s="10"/>
      <c r="V130" s="10"/>
      <c r="W130" s="10"/>
      <c r="X130" s="10"/>
      <c r="Y130" s="10"/>
      <c r="Z130" s="10"/>
    </row>
    <row r="131" spans="1:26">
      <c r="A131" s="436">
        <v>2507</v>
      </c>
      <c r="B131" s="114" t="s">
        <v>673</v>
      </c>
      <c r="C131" s="369" t="s">
        <v>304</v>
      </c>
      <c r="D131" s="356">
        <v>40</v>
      </c>
      <c r="E131" s="351">
        <v>1000</v>
      </c>
      <c r="F131" s="427">
        <f t="shared" si="21"/>
        <v>0.04</v>
      </c>
      <c r="G131" s="428">
        <v>12</v>
      </c>
      <c r="H131" s="351">
        <v>10</v>
      </c>
      <c r="I131" s="428">
        <f t="shared" ref="I131:I138" si="22">G131/H131</f>
        <v>1.2</v>
      </c>
      <c r="J131" s="353">
        <v>1</v>
      </c>
      <c r="K131" s="351" t="s">
        <v>36</v>
      </c>
      <c r="L131" s="427" t="s">
        <v>26</v>
      </c>
      <c r="M131" s="10"/>
      <c r="N131" s="10"/>
      <c r="O131" s="10"/>
      <c r="P131" s="10"/>
      <c r="Q131" s="10"/>
      <c r="R131" s="10"/>
      <c r="S131" s="10"/>
      <c r="T131" s="10"/>
      <c r="U131" s="10"/>
      <c r="V131" s="10"/>
      <c r="W131" s="10"/>
      <c r="X131" s="10"/>
      <c r="Y131" s="10"/>
      <c r="Z131" s="10"/>
    </row>
    <row r="132" spans="1:26">
      <c r="A132" s="436">
        <v>2508</v>
      </c>
      <c r="B132" s="114" t="s">
        <v>673</v>
      </c>
      <c r="C132" s="369" t="s">
        <v>305</v>
      </c>
      <c r="D132" s="356">
        <v>100</v>
      </c>
      <c r="E132" s="351">
        <v>1000</v>
      </c>
      <c r="F132" s="427">
        <f t="shared" si="21"/>
        <v>0.1</v>
      </c>
      <c r="G132" s="428">
        <v>5.8</v>
      </c>
      <c r="H132" s="351">
        <v>10</v>
      </c>
      <c r="I132" s="428">
        <f t="shared" si="22"/>
        <v>0.57999999999999996</v>
      </c>
      <c r="J132" s="353">
        <v>1</v>
      </c>
      <c r="K132" s="351" t="s">
        <v>36</v>
      </c>
      <c r="L132" s="427" t="s">
        <v>26</v>
      </c>
      <c r="M132" s="10"/>
      <c r="N132" s="10"/>
      <c r="O132" s="10"/>
      <c r="P132" s="10"/>
      <c r="Q132" s="10"/>
      <c r="R132" s="10"/>
      <c r="S132" s="10"/>
      <c r="T132" s="10"/>
      <c r="U132" s="10"/>
      <c r="V132" s="10"/>
      <c r="W132" s="10"/>
      <c r="X132" s="10"/>
      <c r="Y132" s="10"/>
      <c r="Z132" s="10"/>
    </row>
    <row r="133" spans="1:26">
      <c r="A133" s="357">
        <v>2509</v>
      </c>
      <c r="B133" s="114" t="s">
        <v>673</v>
      </c>
      <c r="C133" s="369" t="s">
        <v>51</v>
      </c>
      <c r="D133" s="356">
        <v>494</v>
      </c>
      <c r="E133" s="351">
        <v>1000</v>
      </c>
      <c r="F133" s="427">
        <f t="shared" si="21"/>
        <v>0.49399999999999999</v>
      </c>
      <c r="G133" s="428">
        <v>64</v>
      </c>
      <c r="H133" s="351">
        <v>50</v>
      </c>
      <c r="I133" s="428">
        <f t="shared" si="22"/>
        <v>1.28</v>
      </c>
      <c r="J133" s="353">
        <v>0.05</v>
      </c>
      <c r="K133" s="351" t="s">
        <v>25</v>
      </c>
      <c r="L133" s="427" t="s">
        <v>26</v>
      </c>
      <c r="M133" s="10"/>
      <c r="N133" s="10"/>
      <c r="O133" s="10"/>
      <c r="P133" s="10"/>
      <c r="Q133" s="10"/>
      <c r="R133" s="10"/>
      <c r="S133" s="10"/>
      <c r="T133" s="10"/>
      <c r="U133" s="10"/>
      <c r="V133" s="10"/>
      <c r="W133" s="10"/>
      <c r="X133" s="10"/>
      <c r="Y133" s="10"/>
      <c r="Z133" s="10"/>
    </row>
    <row r="134" spans="1:26">
      <c r="A134" s="357">
        <v>2510</v>
      </c>
      <c r="B134" s="114" t="s">
        <v>673</v>
      </c>
      <c r="C134" s="369" t="s">
        <v>306</v>
      </c>
      <c r="D134" s="356">
        <v>100</v>
      </c>
      <c r="E134" s="351">
        <v>1000</v>
      </c>
      <c r="F134" s="427">
        <f t="shared" si="21"/>
        <v>0.1</v>
      </c>
      <c r="G134" s="428">
        <v>100</v>
      </c>
      <c r="H134" s="351">
        <v>10</v>
      </c>
      <c r="I134" s="428">
        <f t="shared" si="22"/>
        <v>10</v>
      </c>
      <c r="J134" s="353">
        <v>0.05</v>
      </c>
      <c r="K134" s="351" t="s">
        <v>25</v>
      </c>
      <c r="L134" s="427" t="s">
        <v>28</v>
      </c>
      <c r="M134" s="10"/>
      <c r="N134" s="10"/>
      <c r="O134" s="10"/>
      <c r="P134" s="10"/>
      <c r="Q134" s="10"/>
      <c r="R134" s="10"/>
      <c r="S134" s="10"/>
      <c r="T134" s="10"/>
      <c r="U134" s="10"/>
      <c r="V134" s="10"/>
      <c r="W134" s="10"/>
      <c r="X134" s="10"/>
      <c r="Y134" s="10"/>
      <c r="Z134" s="10"/>
    </row>
    <row r="135" spans="1:26">
      <c r="A135" s="357">
        <v>2511</v>
      </c>
      <c r="B135" s="114" t="s">
        <v>673</v>
      </c>
      <c r="C135" s="369" t="s">
        <v>52</v>
      </c>
      <c r="D135" s="356">
        <v>121</v>
      </c>
      <c r="E135" s="351">
        <v>1000</v>
      </c>
      <c r="F135" s="427">
        <f t="shared" si="21"/>
        <v>0.121</v>
      </c>
      <c r="G135" s="428">
        <v>22</v>
      </c>
      <c r="H135" s="351">
        <v>50</v>
      </c>
      <c r="I135" s="428">
        <f t="shared" si="22"/>
        <v>0.44</v>
      </c>
      <c r="J135" s="353">
        <v>0.5</v>
      </c>
      <c r="K135" s="351" t="s">
        <v>29</v>
      </c>
      <c r="L135" s="427" t="s">
        <v>26</v>
      </c>
      <c r="M135" s="10"/>
      <c r="N135" s="10"/>
      <c r="O135" s="10"/>
      <c r="P135" s="10"/>
      <c r="Q135" s="10"/>
      <c r="R135" s="10"/>
      <c r="S135" s="10"/>
      <c r="T135" s="10"/>
      <c r="U135" s="10"/>
      <c r="V135" s="10"/>
      <c r="W135" s="10"/>
      <c r="X135" s="10"/>
      <c r="Y135" s="10"/>
      <c r="Z135" s="10"/>
    </row>
    <row r="136" spans="1:26">
      <c r="A136" s="357">
        <v>2512</v>
      </c>
      <c r="B136" s="114" t="s">
        <v>673</v>
      </c>
      <c r="C136" s="369" t="s">
        <v>307</v>
      </c>
      <c r="D136" s="356">
        <v>650</v>
      </c>
      <c r="E136" s="351">
        <v>1000</v>
      </c>
      <c r="F136" s="427">
        <f t="shared" si="21"/>
        <v>0.65</v>
      </c>
      <c r="G136" s="428">
        <v>25</v>
      </c>
      <c r="H136" s="351">
        <v>50</v>
      </c>
      <c r="I136" s="428">
        <f t="shared" si="22"/>
        <v>0.5</v>
      </c>
      <c r="J136" s="353">
        <v>1</v>
      </c>
      <c r="K136" s="351" t="s">
        <v>36</v>
      </c>
      <c r="L136" s="427" t="s">
        <v>26</v>
      </c>
      <c r="M136" s="10"/>
      <c r="N136" s="10"/>
      <c r="O136" s="10"/>
      <c r="P136" s="10"/>
      <c r="Q136" s="10"/>
      <c r="R136" s="10"/>
      <c r="S136" s="10"/>
      <c r="T136" s="10"/>
      <c r="U136" s="10"/>
      <c r="V136" s="10"/>
      <c r="W136" s="10"/>
      <c r="X136" s="10"/>
      <c r="Y136" s="10"/>
      <c r="Z136" s="10"/>
    </row>
    <row r="137" spans="1:26">
      <c r="A137" s="357">
        <v>2513</v>
      </c>
      <c r="B137" s="114" t="s">
        <v>673</v>
      </c>
      <c r="C137" s="369" t="s">
        <v>53</v>
      </c>
      <c r="D137" s="356">
        <v>5.5</v>
      </c>
      <c r="E137" s="351">
        <v>1000</v>
      </c>
      <c r="F137" s="427">
        <f>D137/E137</f>
        <v>5.4999999999999997E-3</v>
      </c>
      <c r="G137" s="428">
        <v>0.66</v>
      </c>
      <c r="H137" s="351">
        <v>10</v>
      </c>
      <c r="I137" s="428">
        <f t="shared" si="22"/>
        <v>6.6000000000000003E-2</v>
      </c>
      <c r="J137" s="353">
        <v>0.05</v>
      </c>
      <c r="K137" s="351" t="s">
        <v>25</v>
      </c>
      <c r="L137" s="427" t="s">
        <v>26</v>
      </c>
      <c r="M137" s="10"/>
      <c r="N137" s="10"/>
      <c r="O137" s="10"/>
      <c r="P137" s="10"/>
      <c r="Q137" s="10"/>
      <c r="R137" s="10"/>
      <c r="S137" s="10"/>
      <c r="T137" s="10"/>
      <c r="U137" s="10"/>
      <c r="V137" s="10"/>
      <c r="W137" s="10"/>
      <c r="X137" s="10"/>
      <c r="Y137" s="10"/>
      <c r="Z137" s="10"/>
    </row>
    <row r="138" spans="1:26">
      <c r="A138" s="357">
        <v>2514</v>
      </c>
      <c r="B138" s="114" t="s">
        <v>673</v>
      </c>
      <c r="C138" s="369" t="s">
        <v>308</v>
      </c>
      <c r="D138" s="356">
        <v>1000</v>
      </c>
      <c r="E138" s="351">
        <v>1000</v>
      </c>
      <c r="F138" s="427">
        <f>D138/E138</f>
        <v>1</v>
      </c>
      <c r="G138" s="428">
        <v>423</v>
      </c>
      <c r="H138" s="351">
        <v>10</v>
      </c>
      <c r="I138" s="428">
        <f t="shared" si="22"/>
        <v>42.3</v>
      </c>
      <c r="J138" s="353">
        <v>0.5</v>
      </c>
      <c r="K138" s="351" t="s">
        <v>29</v>
      </c>
      <c r="L138" s="427" t="s">
        <v>26</v>
      </c>
      <c r="M138" s="10"/>
      <c r="N138" s="10"/>
      <c r="O138" s="10"/>
      <c r="P138" s="10"/>
      <c r="Q138" s="10"/>
      <c r="R138" s="10"/>
      <c r="S138" s="10"/>
      <c r="T138" s="10"/>
      <c r="U138" s="10"/>
      <c r="V138" s="10"/>
      <c r="W138" s="10"/>
      <c r="X138" s="10"/>
      <c r="Y138" s="10"/>
      <c r="Z138" s="10"/>
    </row>
    <row r="139" spans="1:26">
      <c r="A139" s="357">
        <v>2515</v>
      </c>
      <c r="B139" s="114" t="s">
        <v>673</v>
      </c>
      <c r="C139" s="369" t="s">
        <v>54</v>
      </c>
      <c r="D139" s="437"/>
      <c r="E139" s="438"/>
      <c r="F139" s="439">
        <v>10</v>
      </c>
      <c r="G139" s="440"/>
      <c r="H139" s="438"/>
      <c r="I139" s="440">
        <v>10</v>
      </c>
      <c r="J139" s="441">
        <v>1</v>
      </c>
      <c r="K139" s="438" t="s">
        <v>46</v>
      </c>
      <c r="L139" s="439" t="s">
        <v>46</v>
      </c>
      <c r="M139" s="10"/>
      <c r="N139" s="10"/>
      <c r="O139" s="10"/>
      <c r="P139" s="10"/>
      <c r="Q139" s="10"/>
      <c r="R139" s="10"/>
      <c r="S139" s="10"/>
      <c r="T139" s="10"/>
      <c r="U139" s="10"/>
      <c r="V139" s="10"/>
      <c r="W139" s="10"/>
      <c r="X139" s="10"/>
      <c r="Y139" s="10"/>
      <c r="Z139" s="10"/>
    </row>
    <row r="140" spans="1:26">
      <c r="A140" s="357">
        <v>2516</v>
      </c>
      <c r="B140" s="114" t="s">
        <v>673</v>
      </c>
      <c r="C140" s="369" t="s">
        <v>55</v>
      </c>
      <c r="D140" s="356"/>
      <c r="E140" s="351"/>
      <c r="F140" s="427">
        <v>10</v>
      </c>
      <c r="G140" s="428"/>
      <c r="H140" s="351"/>
      <c r="I140" s="428">
        <v>10</v>
      </c>
      <c r="J140" s="353">
        <v>0.05</v>
      </c>
      <c r="K140" s="351" t="s">
        <v>46</v>
      </c>
      <c r="L140" s="427" t="s">
        <v>46</v>
      </c>
      <c r="M140" s="10"/>
      <c r="N140" s="10"/>
      <c r="O140" s="10"/>
      <c r="P140" s="10"/>
      <c r="Q140" s="10"/>
      <c r="R140" s="10"/>
      <c r="S140" s="10"/>
      <c r="T140" s="10"/>
      <c r="U140" s="10"/>
      <c r="V140" s="10"/>
      <c r="W140" s="10"/>
      <c r="X140" s="10"/>
      <c r="Y140" s="10"/>
      <c r="Z140" s="10"/>
    </row>
    <row r="141" spans="1:26">
      <c r="A141" s="357">
        <v>2517</v>
      </c>
      <c r="B141" s="114" t="s">
        <v>673</v>
      </c>
      <c r="C141" s="442" t="s">
        <v>309</v>
      </c>
      <c r="D141" s="356">
        <v>100</v>
      </c>
      <c r="E141" s="351">
        <v>1000</v>
      </c>
      <c r="F141" s="427">
        <f t="shared" ref="F141:F143" si="23">D141/E141</f>
        <v>0.1</v>
      </c>
      <c r="G141" s="428"/>
      <c r="H141" s="351"/>
      <c r="I141" s="428">
        <f t="shared" ref="I141:I142" si="24">F141</f>
        <v>0.1</v>
      </c>
      <c r="J141" s="353">
        <v>0.05</v>
      </c>
      <c r="K141" s="351" t="s">
        <v>25</v>
      </c>
      <c r="L141" s="427" t="s">
        <v>28</v>
      </c>
      <c r="M141" s="10"/>
      <c r="N141" s="10"/>
      <c r="O141" s="10"/>
      <c r="P141" s="10"/>
      <c r="Q141" s="10"/>
      <c r="R141" s="10"/>
      <c r="S141" s="10"/>
      <c r="T141" s="10"/>
      <c r="U141" s="10"/>
      <c r="V141" s="10"/>
      <c r="W141" s="10"/>
      <c r="X141" s="10"/>
      <c r="Y141" s="10"/>
      <c r="Z141" s="10"/>
    </row>
    <row r="142" spans="1:26">
      <c r="A142" s="357">
        <v>2518</v>
      </c>
      <c r="B142" s="114" t="s">
        <v>673</v>
      </c>
      <c r="C142" s="442" t="s">
        <v>310</v>
      </c>
      <c r="D142" s="356">
        <v>100</v>
      </c>
      <c r="E142" s="351">
        <v>1000</v>
      </c>
      <c r="F142" s="427">
        <f t="shared" si="23"/>
        <v>0.1</v>
      </c>
      <c r="G142" s="428"/>
      <c r="H142" s="351"/>
      <c r="I142" s="428">
        <f t="shared" si="24"/>
        <v>0.1</v>
      </c>
      <c r="J142" s="353">
        <v>0.05</v>
      </c>
      <c r="K142" s="351" t="s">
        <v>25</v>
      </c>
      <c r="L142" s="427" t="s">
        <v>28</v>
      </c>
      <c r="M142" s="10"/>
      <c r="N142" s="10"/>
      <c r="O142" s="10"/>
      <c r="P142" s="10"/>
      <c r="Q142" s="10"/>
      <c r="R142" s="10"/>
      <c r="S142" s="10"/>
      <c r="T142" s="10"/>
      <c r="U142" s="10"/>
      <c r="V142" s="10"/>
      <c r="W142" s="10"/>
      <c r="X142" s="10"/>
      <c r="Y142" s="10"/>
      <c r="Z142" s="10"/>
    </row>
    <row r="143" spans="1:26">
      <c r="A143" s="357">
        <v>2519</v>
      </c>
      <c r="B143" s="114" t="s">
        <v>673</v>
      </c>
      <c r="C143" s="443" t="s">
        <v>311</v>
      </c>
      <c r="D143" s="356">
        <v>3.6</v>
      </c>
      <c r="E143" s="351">
        <v>1000</v>
      </c>
      <c r="F143" s="427">
        <f t="shared" si="23"/>
        <v>3.5999999999999999E-3</v>
      </c>
      <c r="G143" s="428">
        <v>0.47</v>
      </c>
      <c r="H143" s="351">
        <v>10</v>
      </c>
      <c r="I143" s="428">
        <f>G143/H143</f>
        <v>4.7E-2</v>
      </c>
      <c r="J143" s="353">
        <v>0.05</v>
      </c>
      <c r="K143" s="351" t="s">
        <v>25</v>
      </c>
      <c r="L143" s="427" t="s">
        <v>27</v>
      </c>
      <c r="M143" s="10"/>
      <c r="N143" s="10"/>
      <c r="O143" s="10"/>
      <c r="P143" s="10"/>
      <c r="Q143" s="10"/>
      <c r="R143" s="10"/>
      <c r="S143" s="10"/>
      <c r="T143" s="10"/>
      <c r="U143" s="10"/>
      <c r="V143" s="10"/>
      <c r="W143" s="10"/>
      <c r="X143" s="10"/>
      <c r="Y143" s="10"/>
      <c r="Z143" s="10"/>
    </row>
    <row r="144" spans="1:26">
      <c r="A144" s="368">
        <v>2520</v>
      </c>
      <c r="B144" s="114" t="s">
        <v>673</v>
      </c>
      <c r="C144" s="443" t="s">
        <v>677</v>
      </c>
      <c r="D144" s="356">
        <v>100</v>
      </c>
      <c r="E144" s="351">
        <v>1000</v>
      </c>
      <c r="F144" s="427">
        <v>0.1</v>
      </c>
      <c r="G144" s="428">
        <v>100</v>
      </c>
      <c r="H144" s="351">
        <v>50</v>
      </c>
      <c r="I144" s="428">
        <v>2</v>
      </c>
      <c r="J144" s="353">
        <v>0.05</v>
      </c>
      <c r="K144" s="351" t="s">
        <v>25</v>
      </c>
      <c r="L144" s="427" t="s">
        <v>28</v>
      </c>
      <c r="M144" s="10"/>
      <c r="N144" s="10"/>
      <c r="O144" s="10"/>
      <c r="P144" s="10"/>
      <c r="Q144" s="10"/>
      <c r="R144" s="10"/>
      <c r="S144" s="10"/>
      <c r="T144" s="10"/>
      <c r="U144" s="10"/>
      <c r="V144" s="10"/>
      <c r="W144" s="10"/>
      <c r="X144" s="10"/>
      <c r="Y144" s="10"/>
      <c r="Z144" s="10"/>
    </row>
    <row r="145" spans="1:26">
      <c r="A145" s="357">
        <v>2521</v>
      </c>
      <c r="B145" s="114" t="s">
        <v>673</v>
      </c>
      <c r="C145" s="429" t="s">
        <v>678</v>
      </c>
      <c r="D145" s="356">
        <v>21</v>
      </c>
      <c r="E145" s="351">
        <v>10000</v>
      </c>
      <c r="F145" s="427">
        <f>D145/E145</f>
        <v>2.0999999999999999E-3</v>
      </c>
      <c r="G145" s="428"/>
      <c r="H145" s="351"/>
      <c r="I145" s="428">
        <f>+F145</f>
        <v>2.0999999999999999E-3</v>
      </c>
      <c r="J145" s="353">
        <v>0.05</v>
      </c>
      <c r="K145" s="351" t="s">
        <v>25</v>
      </c>
      <c r="L145" s="427" t="s">
        <v>28</v>
      </c>
      <c r="M145" s="10"/>
      <c r="N145" s="10"/>
      <c r="O145" s="10"/>
      <c r="P145" s="10"/>
      <c r="Q145" s="10"/>
      <c r="R145" s="10"/>
      <c r="S145" s="10"/>
      <c r="T145" s="10"/>
      <c r="U145" s="10"/>
      <c r="V145" s="10"/>
      <c r="W145" s="10"/>
      <c r="X145" s="10"/>
      <c r="Y145" s="10"/>
      <c r="Z145" s="10"/>
    </row>
    <row r="146" spans="1:26">
      <c r="A146" s="357">
        <v>2522</v>
      </c>
      <c r="B146" s="114" t="s">
        <v>673</v>
      </c>
      <c r="C146" s="429" t="s">
        <v>312</v>
      </c>
      <c r="D146" s="444">
        <v>100</v>
      </c>
      <c r="E146" s="344">
        <v>1000</v>
      </c>
      <c r="F146" s="445">
        <f>D146/E146</f>
        <v>0.1</v>
      </c>
      <c r="G146" s="446"/>
      <c r="H146" s="344"/>
      <c r="I146" s="446">
        <f>F146</f>
        <v>0.1</v>
      </c>
      <c r="J146" s="346">
        <v>0.05</v>
      </c>
      <c r="K146" s="344" t="s">
        <v>25</v>
      </c>
      <c r="L146" s="445" t="s">
        <v>27</v>
      </c>
      <c r="M146" s="10"/>
      <c r="N146" s="10"/>
      <c r="O146" s="10"/>
      <c r="P146" s="10"/>
      <c r="Q146" s="10"/>
      <c r="R146" s="10"/>
      <c r="S146" s="10"/>
      <c r="T146" s="10"/>
      <c r="U146" s="10"/>
      <c r="V146" s="10"/>
      <c r="W146" s="10"/>
      <c r="X146" s="10"/>
      <c r="Y146" s="10"/>
      <c r="Z146" s="10"/>
    </row>
    <row r="147" spans="1:26">
      <c r="A147" s="357">
        <v>2523</v>
      </c>
      <c r="B147" s="114" t="s">
        <v>673</v>
      </c>
      <c r="C147" s="369" t="s">
        <v>313</v>
      </c>
      <c r="D147" s="444">
        <v>207</v>
      </c>
      <c r="E147" s="344">
        <v>1000</v>
      </c>
      <c r="F147" s="445">
        <f>D147/E147</f>
        <v>0.20699999999999999</v>
      </c>
      <c r="G147" s="446"/>
      <c r="H147" s="344"/>
      <c r="I147" s="446">
        <f>F147</f>
        <v>0.20699999999999999</v>
      </c>
      <c r="J147" s="346">
        <v>1</v>
      </c>
      <c r="K147" s="344" t="s">
        <v>46</v>
      </c>
      <c r="L147" s="445" t="s">
        <v>46</v>
      </c>
      <c r="M147" s="10"/>
      <c r="N147" s="10"/>
      <c r="O147" s="10"/>
      <c r="P147" s="10"/>
      <c r="Q147" s="10"/>
      <c r="R147" s="10"/>
      <c r="S147" s="10"/>
      <c r="T147" s="10"/>
      <c r="U147" s="10"/>
      <c r="V147" s="10"/>
      <c r="W147" s="10"/>
      <c r="X147" s="10"/>
      <c r="Y147" s="10"/>
      <c r="Z147" s="10"/>
    </row>
    <row r="148" spans="1:26">
      <c r="A148" s="357">
        <v>2524</v>
      </c>
      <c r="B148" s="114" t="s">
        <v>673</v>
      </c>
      <c r="C148" s="369" t="s">
        <v>56</v>
      </c>
      <c r="D148" s="356">
        <v>410</v>
      </c>
      <c r="E148" s="351">
        <v>1000</v>
      </c>
      <c r="F148" s="427">
        <f t="shared" ref="F148:F149" si="25">D148/E148</f>
        <v>0.41</v>
      </c>
      <c r="G148" s="428"/>
      <c r="H148" s="351"/>
      <c r="I148" s="428">
        <f t="shared" ref="I148:I149" si="26">F148</f>
        <v>0.41</v>
      </c>
      <c r="J148" s="353">
        <v>0.05</v>
      </c>
      <c r="K148" s="351" t="s">
        <v>25</v>
      </c>
      <c r="L148" s="427" t="s">
        <v>26</v>
      </c>
      <c r="M148" s="10"/>
      <c r="N148" s="10"/>
      <c r="O148" s="10"/>
      <c r="P148" s="10"/>
      <c r="Q148" s="10"/>
      <c r="R148" s="10"/>
      <c r="S148" s="10"/>
      <c r="T148" s="10"/>
      <c r="U148" s="10"/>
      <c r="V148" s="10"/>
      <c r="W148" s="10"/>
      <c r="X148" s="10"/>
      <c r="Y148" s="10"/>
      <c r="Z148" s="10"/>
    </row>
    <row r="149" spans="1:26">
      <c r="A149" s="357">
        <v>2525</v>
      </c>
      <c r="B149" s="114" t="s">
        <v>673</v>
      </c>
      <c r="C149" s="369" t="s">
        <v>57</v>
      </c>
      <c r="D149" s="356">
        <v>14</v>
      </c>
      <c r="E149" s="351">
        <v>1000</v>
      </c>
      <c r="F149" s="427">
        <f t="shared" si="25"/>
        <v>1.4E-2</v>
      </c>
      <c r="G149" s="428"/>
      <c r="H149" s="351"/>
      <c r="I149" s="428">
        <f t="shared" si="26"/>
        <v>1.4E-2</v>
      </c>
      <c r="J149" s="353">
        <v>1</v>
      </c>
      <c r="K149" s="351" t="s">
        <v>46</v>
      </c>
      <c r="L149" s="427" t="s">
        <v>46</v>
      </c>
      <c r="M149" s="10"/>
      <c r="N149" s="10"/>
      <c r="O149" s="10"/>
      <c r="P149" s="10"/>
      <c r="Q149" s="10"/>
      <c r="R149" s="10"/>
      <c r="S149" s="10"/>
      <c r="T149" s="10"/>
      <c r="U149" s="10"/>
      <c r="V149" s="10"/>
      <c r="W149" s="10"/>
      <c r="X149" s="10"/>
      <c r="Y149" s="10"/>
      <c r="Z149" s="10"/>
    </row>
    <row r="150" spans="1:26">
      <c r="A150" s="357">
        <v>2526</v>
      </c>
      <c r="B150" s="114" t="s">
        <v>673</v>
      </c>
      <c r="C150" s="369" t="s">
        <v>314</v>
      </c>
      <c r="D150" s="356">
        <v>4.9000000000000004</v>
      </c>
      <c r="E150" s="351">
        <v>1000</v>
      </c>
      <c r="F150" s="427">
        <f>D150/E150</f>
        <v>4.9000000000000007E-3</v>
      </c>
      <c r="G150" s="428">
        <v>0.7</v>
      </c>
      <c r="H150" s="351">
        <v>50</v>
      </c>
      <c r="I150" s="428">
        <f>G150/H150</f>
        <v>1.3999999999999999E-2</v>
      </c>
      <c r="J150" s="353">
        <v>0.01</v>
      </c>
      <c r="K150" s="351" t="s">
        <v>46</v>
      </c>
      <c r="L150" s="427" t="s">
        <v>46</v>
      </c>
      <c r="M150" s="10"/>
      <c r="N150" s="10"/>
      <c r="O150" s="10"/>
      <c r="P150" s="10"/>
      <c r="Q150" s="10"/>
      <c r="R150" s="10"/>
      <c r="S150" s="10"/>
      <c r="T150" s="10"/>
      <c r="U150" s="10"/>
      <c r="V150" s="10"/>
      <c r="W150" s="10"/>
      <c r="X150" s="10"/>
      <c r="Y150" s="10"/>
      <c r="Z150" s="10"/>
    </row>
    <row r="151" spans="1:26">
      <c r="A151" s="357">
        <v>2527</v>
      </c>
      <c r="B151" s="114" t="s">
        <v>673</v>
      </c>
      <c r="C151" s="369" t="s">
        <v>315</v>
      </c>
      <c r="D151" s="356">
        <v>2.4</v>
      </c>
      <c r="E151" s="351">
        <v>1000</v>
      </c>
      <c r="F151" s="427">
        <f>D151/E151</f>
        <v>2.3999999999999998E-3</v>
      </c>
      <c r="G151" s="428">
        <v>0.22</v>
      </c>
      <c r="H151" s="351">
        <v>50</v>
      </c>
      <c r="I151" s="428">
        <f>G151/H151</f>
        <v>4.4000000000000003E-3</v>
      </c>
      <c r="J151" s="353">
        <v>0.01</v>
      </c>
      <c r="K151" s="351" t="s">
        <v>46</v>
      </c>
      <c r="L151" s="427" t="s">
        <v>46</v>
      </c>
      <c r="M151" s="10"/>
      <c r="N151" s="10"/>
      <c r="O151" s="10"/>
      <c r="P151" s="10"/>
      <c r="Q151" s="10"/>
      <c r="R151" s="10"/>
      <c r="S151" s="10"/>
      <c r="T151" s="10"/>
      <c r="U151" s="10"/>
      <c r="V151" s="10"/>
      <c r="W151" s="10"/>
      <c r="X151" s="10"/>
      <c r="Y151" s="10"/>
      <c r="Z151" s="10"/>
    </row>
    <row r="152" spans="1:26">
      <c r="A152" s="357">
        <v>2528</v>
      </c>
      <c r="B152" s="114" t="s">
        <v>673</v>
      </c>
      <c r="C152" s="369" t="s">
        <v>58</v>
      </c>
      <c r="D152" s="356">
        <v>250</v>
      </c>
      <c r="E152" s="351">
        <v>1000</v>
      </c>
      <c r="F152" s="427">
        <f t="shared" ref="F152:F157" si="27">D152/E152</f>
        <v>0.25</v>
      </c>
      <c r="G152" s="428">
        <v>500</v>
      </c>
      <c r="H152" s="351">
        <v>50</v>
      </c>
      <c r="I152" s="428">
        <v>10</v>
      </c>
      <c r="J152" s="353">
        <v>0.05</v>
      </c>
      <c r="K152" s="351" t="s">
        <v>25</v>
      </c>
      <c r="L152" s="427" t="s">
        <v>28</v>
      </c>
      <c r="M152" s="10"/>
      <c r="N152" s="10"/>
      <c r="O152" s="10"/>
      <c r="P152" s="10"/>
      <c r="Q152" s="10"/>
      <c r="R152" s="10"/>
      <c r="S152" s="10"/>
      <c r="T152" s="10"/>
      <c r="U152" s="10"/>
      <c r="V152" s="10"/>
      <c r="W152" s="10"/>
      <c r="X152" s="10"/>
      <c r="Y152" s="10"/>
      <c r="Z152" s="10"/>
    </row>
    <row r="153" spans="1:26">
      <c r="A153" s="357">
        <v>2529</v>
      </c>
      <c r="B153" s="114" t="s">
        <v>673</v>
      </c>
      <c r="C153" s="369" t="s">
        <v>316</v>
      </c>
      <c r="D153" s="356">
        <v>1000</v>
      </c>
      <c r="E153" s="351">
        <v>1000</v>
      </c>
      <c r="F153" s="427">
        <f t="shared" si="27"/>
        <v>1</v>
      </c>
      <c r="G153" s="428"/>
      <c r="H153" s="351"/>
      <c r="I153" s="428">
        <f t="shared" ref="I153" si="28">F153</f>
        <v>1</v>
      </c>
      <c r="J153" s="353">
        <v>0.05</v>
      </c>
      <c r="K153" s="351" t="s">
        <v>25</v>
      </c>
      <c r="L153" s="427" t="s">
        <v>28</v>
      </c>
      <c r="M153" s="10"/>
      <c r="N153" s="10"/>
      <c r="O153" s="10"/>
      <c r="P153" s="10"/>
      <c r="Q153" s="10"/>
      <c r="R153" s="10"/>
      <c r="S153" s="10"/>
      <c r="T153" s="10"/>
      <c r="U153" s="10"/>
      <c r="V153" s="10"/>
      <c r="W153" s="10"/>
      <c r="X153" s="10"/>
      <c r="Y153" s="10"/>
      <c r="Z153" s="10"/>
    </row>
    <row r="154" spans="1:26">
      <c r="A154" s="368">
        <v>2530</v>
      </c>
      <c r="B154" s="114" t="s">
        <v>673</v>
      </c>
      <c r="C154" s="369" t="s">
        <v>679</v>
      </c>
      <c r="D154" s="356">
        <v>100</v>
      </c>
      <c r="E154" s="351">
        <v>1000</v>
      </c>
      <c r="F154" s="427">
        <f t="shared" si="27"/>
        <v>0.1</v>
      </c>
      <c r="G154" s="428">
        <v>100</v>
      </c>
      <c r="H154" s="351">
        <v>50</v>
      </c>
      <c r="I154" s="440">
        <f>G154/H154</f>
        <v>2</v>
      </c>
      <c r="J154" s="353">
        <v>0.05</v>
      </c>
      <c r="K154" s="351" t="s">
        <v>25</v>
      </c>
      <c r="L154" s="427" t="s">
        <v>28</v>
      </c>
      <c r="M154" s="10"/>
      <c r="N154" s="10"/>
      <c r="O154" s="10"/>
      <c r="P154" s="10"/>
      <c r="Q154" s="10"/>
      <c r="R154" s="10"/>
      <c r="S154" s="10"/>
      <c r="T154" s="10"/>
      <c r="U154" s="10"/>
      <c r="V154" s="10"/>
      <c r="W154" s="10"/>
      <c r="X154" s="10"/>
      <c r="Y154" s="10"/>
      <c r="Z154" s="10"/>
    </row>
    <row r="155" spans="1:26">
      <c r="A155" s="357">
        <v>2531</v>
      </c>
      <c r="B155" s="114" t="s">
        <v>673</v>
      </c>
      <c r="C155" s="369" t="s">
        <v>59</v>
      </c>
      <c r="D155" s="356">
        <v>90</v>
      </c>
      <c r="E155" s="351">
        <v>1000</v>
      </c>
      <c r="F155" s="427">
        <f t="shared" si="27"/>
        <v>0.09</v>
      </c>
      <c r="G155" s="428">
        <v>0.78</v>
      </c>
      <c r="H155" s="351">
        <v>50</v>
      </c>
      <c r="I155" s="428">
        <f>G155/H155</f>
        <v>1.5600000000000001E-2</v>
      </c>
      <c r="J155" s="353">
        <v>0.05</v>
      </c>
      <c r="K155" s="351" t="s">
        <v>25</v>
      </c>
      <c r="L155" s="427" t="s">
        <v>28</v>
      </c>
      <c r="M155" s="10"/>
      <c r="N155" s="10"/>
      <c r="O155" s="10"/>
      <c r="P155" s="10"/>
      <c r="Q155" s="10"/>
      <c r="R155" s="10"/>
      <c r="S155" s="10"/>
      <c r="T155" s="10"/>
      <c r="U155" s="10"/>
      <c r="V155" s="10"/>
      <c r="W155" s="10"/>
      <c r="X155" s="10"/>
      <c r="Y155" s="10"/>
      <c r="Z155" s="10"/>
    </row>
    <row r="156" spans="1:26">
      <c r="A156" s="357">
        <v>2532</v>
      </c>
      <c r="B156" s="114" t="s">
        <v>673</v>
      </c>
      <c r="C156" s="369" t="s">
        <v>60</v>
      </c>
      <c r="D156" s="356">
        <v>1000</v>
      </c>
      <c r="E156" s="351">
        <v>1000</v>
      </c>
      <c r="F156" s="427">
        <f t="shared" si="27"/>
        <v>1</v>
      </c>
      <c r="G156" s="428"/>
      <c r="H156" s="351"/>
      <c r="I156" s="428">
        <f>F156</f>
        <v>1</v>
      </c>
      <c r="J156" s="353">
        <v>0.5</v>
      </c>
      <c r="K156" s="351" t="s">
        <v>29</v>
      </c>
      <c r="L156" s="427" t="s">
        <v>26</v>
      </c>
      <c r="M156" s="10"/>
      <c r="N156" s="10"/>
      <c r="O156" s="10"/>
      <c r="P156" s="10"/>
      <c r="Q156" s="10"/>
      <c r="R156" s="10"/>
      <c r="S156" s="10"/>
      <c r="T156" s="10"/>
      <c r="U156" s="10"/>
      <c r="V156" s="10"/>
      <c r="W156" s="10"/>
      <c r="X156" s="10"/>
      <c r="Y156" s="10"/>
      <c r="Z156" s="10"/>
    </row>
    <row r="157" spans="1:26">
      <c r="A157" s="357">
        <v>2533</v>
      </c>
      <c r="B157" s="114" t="s">
        <v>673</v>
      </c>
      <c r="C157" s="369" t="s">
        <v>61</v>
      </c>
      <c r="D157" s="356">
        <v>250</v>
      </c>
      <c r="E157" s="351">
        <v>5000</v>
      </c>
      <c r="F157" s="427">
        <f t="shared" si="27"/>
        <v>0.05</v>
      </c>
      <c r="G157" s="428"/>
      <c r="H157" s="351"/>
      <c r="I157" s="428">
        <f>F157</f>
        <v>0.05</v>
      </c>
      <c r="J157" s="353">
        <v>0.5</v>
      </c>
      <c r="K157" s="351" t="s">
        <v>29</v>
      </c>
      <c r="L157" s="427" t="s">
        <v>26</v>
      </c>
      <c r="M157" s="10"/>
      <c r="N157" s="10"/>
      <c r="O157" s="10"/>
      <c r="P157" s="10"/>
      <c r="Q157" s="10"/>
      <c r="R157" s="10"/>
      <c r="S157" s="10"/>
      <c r="T157" s="10"/>
      <c r="U157" s="10"/>
      <c r="V157" s="10"/>
      <c r="W157" s="10"/>
      <c r="X157" s="10"/>
      <c r="Y157" s="10"/>
      <c r="Z157" s="10"/>
    </row>
    <row r="158" spans="1:26">
      <c r="A158" s="357">
        <v>2534</v>
      </c>
      <c r="B158" s="114" t="s">
        <v>673</v>
      </c>
      <c r="C158" s="369" t="s">
        <v>62</v>
      </c>
      <c r="D158" s="356"/>
      <c r="E158" s="351"/>
      <c r="F158" s="427">
        <v>10</v>
      </c>
      <c r="G158" s="428"/>
      <c r="H158" s="351"/>
      <c r="I158" s="428">
        <v>10</v>
      </c>
      <c r="J158" s="353">
        <v>0.05</v>
      </c>
      <c r="K158" s="351" t="s">
        <v>46</v>
      </c>
      <c r="L158" s="427" t="s">
        <v>46</v>
      </c>
      <c r="M158" s="10"/>
      <c r="N158" s="10"/>
      <c r="O158" s="10"/>
      <c r="P158" s="10"/>
      <c r="Q158" s="10"/>
      <c r="R158" s="10"/>
      <c r="S158" s="10"/>
      <c r="T158" s="10"/>
      <c r="U158" s="10"/>
      <c r="V158" s="10"/>
      <c r="W158" s="10"/>
      <c r="X158" s="10"/>
      <c r="Y158" s="10"/>
      <c r="Z158" s="10"/>
    </row>
    <row r="159" spans="1:26">
      <c r="A159" s="357">
        <v>2535</v>
      </c>
      <c r="B159" s="114" t="s">
        <v>673</v>
      </c>
      <c r="C159" s="369" t="s">
        <v>680</v>
      </c>
      <c r="D159" s="356"/>
      <c r="E159" s="351"/>
      <c r="F159" s="427">
        <v>10</v>
      </c>
      <c r="G159" s="428"/>
      <c r="H159" s="351"/>
      <c r="I159" s="428">
        <v>10</v>
      </c>
      <c r="J159" s="353">
        <v>1</v>
      </c>
      <c r="K159" s="351" t="s">
        <v>46</v>
      </c>
      <c r="L159" s="427" t="s">
        <v>46</v>
      </c>
      <c r="M159" s="10"/>
      <c r="N159" s="10"/>
      <c r="O159" s="10"/>
      <c r="P159" s="10"/>
      <c r="Q159" s="10"/>
      <c r="R159" s="10"/>
      <c r="S159" s="10"/>
      <c r="T159" s="10"/>
      <c r="U159" s="10"/>
      <c r="V159" s="10"/>
      <c r="W159" s="10"/>
      <c r="X159" s="10"/>
      <c r="Y159" s="10"/>
      <c r="Z159" s="10"/>
    </row>
    <row r="160" spans="1:26">
      <c r="A160" s="357">
        <v>2536</v>
      </c>
      <c r="B160" s="114" t="s">
        <v>673</v>
      </c>
      <c r="C160" s="369" t="s">
        <v>63</v>
      </c>
      <c r="D160" s="356">
        <v>9100</v>
      </c>
      <c r="E160" s="351">
        <v>5000</v>
      </c>
      <c r="F160" s="427">
        <f t="shared" ref="F160" si="29">D160/E160</f>
        <v>1.82</v>
      </c>
      <c r="G160" s="428"/>
      <c r="H160" s="351"/>
      <c r="I160" s="428">
        <f>F160</f>
        <v>1.82</v>
      </c>
      <c r="J160" s="353">
        <v>0.5</v>
      </c>
      <c r="K160" s="351" t="s">
        <v>29</v>
      </c>
      <c r="L160" s="427" t="s">
        <v>27</v>
      </c>
      <c r="M160" s="10"/>
      <c r="N160" s="10"/>
      <c r="O160" s="10"/>
      <c r="P160" s="10"/>
      <c r="Q160" s="10"/>
      <c r="R160" s="10"/>
      <c r="S160" s="10"/>
      <c r="T160" s="10"/>
      <c r="U160" s="10"/>
      <c r="V160" s="10"/>
      <c r="W160" s="10"/>
      <c r="X160" s="10"/>
      <c r="Y160" s="10"/>
      <c r="Z160" s="10"/>
    </row>
    <row r="161" spans="1:26">
      <c r="A161" s="357">
        <v>2537</v>
      </c>
      <c r="B161" s="114" t="s">
        <v>673</v>
      </c>
      <c r="C161" s="369" t="s">
        <v>681</v>
      </c>
      <c r="D161" s="356"/>
      <c r="E161" s="351"/>
      <c r="F161" s="427">
        <v>10</v>
      </c>
      <c r="G161" s="428"/>
      <c r="H161" s="351"/>
      <c r="I161" s="428">
        <v>10</v>
      </c>
      <c r="J161" s="353">
        <v>1</v>
      </c>
      <c r="K161" s="351" t="s">
        <v>46</v>
      </c>
      <c r="L161" s="427" t="s">
        <v>46</v>
      </c>
      <c r="M161" s="10"/>
      <c r="N161" s="10"/>
      <c r="O161" s="10"/>
      <c r="P161" s="10"/>
      <c r="Q161" s="10"/>
      <c r="R161" s="10"/>
      <c r="S161" s="10"/>
      <c r="T161" s="10"/>
      <c r="U161" s="10"/>
      <c r="V161" s="10"/>
      <c r="W161" s="10"/>
      <c r="X161" s="10"/>
      <c r="Y161" s="10"/>
      <c r="Z161" s="10"/>
    </row>
    <row r="162" spans="1:26">
      <c r="A162" s="357">
        <v>2538</v>
      </c>
      <c r="B162" s="114" t="s">
        <v>673</v>
      </c>
      <c r="C162" s="369" t="s">
        <v>317</v>
      </c>
      <c r="D162" s="356">
        <v>1000</v>
      </c>
      <c r="E162" s="351">
        <v>10000</v>
      </c>
      <c r="F162" s="427">
        <f t="shared" ref="F162:F168" si="30">D162/E162</f>
        <v>0.1</v>
      </c>
      <c r="G162" s="428"/>
      <c r="H162" s="351"/>
      <c r="I162" s="428">
        <f t="shared" ref="I162:I164" si="31">F162</f>
        <v>0.1</v>
      </c>
      <c r="J162" s="353">
        <v>1</v>
      </c>
      <c r="K162" s="351" t="s">
        <v>36</v>
      </c>
      <c r="L162" s="427" t="s">
        <v>26</v>
      </c>
      <c r="M162" s="10"/>
      <c r="N162" s="10"/>
      <c r="O162" s="10"/>
      <c r="P162" s="10"/>
      <c r="Q162" s="10"/>
      <c r="R162" s="10"/>
      <c r="S162" s="10"/>
      <c r="T162" s="10"/>
      <c r="U162" s="10"/>
      <c r="V162" s="10"/>
      <c r="W162" s="10"/>
      <c r="X162" s="10"/>
      <c r="Y162" s="10"/>
      <c r="Z162" s="10"/>
    </row>
    <row r="163" spans="1:26">
      <c r="A163" s="357">
        <v>2539</v>
      </c>
      <c r="B163" s="114" t="s">
        <v>673</v>
      </c>
      <c r="C163" s="369" t="s">
        <v>318</v>
      </c>
      <c r="D163" s="356">
        <v>1000</v>
      </c>
      <c r="E163" s="351">
        <v>10000</v>
      </c>
      <c r="F163" s="427">
        <f t="shared" si="30"/>
        <v>0.1</v>
      </c>
      <c r="G163" s="428"/>
      <c r="H163" s="351"/>
      <c r="I163" s="428">
        <f t="shared" si="31"/>
        <v>0.1</v>
      </c>
      <c r="J163" s="353">
        <v>0.05</v>
      </c>
      <c r="K163" s="351" t="s">
        <v>25</v>
      </c>
      <c r="L163" s="427" t="s">
        <v>28</v>
      </c>
      <c r="M163" s="10"/>
      <c r="N163" s="10"/>
      <c r="O163" s="10"/>
      <c r="P163" s="10"/>
      <c r="Q163" s="10"/>
      <c r="R163" s="10"/>
      <c r="S163" s="10"/>
      <c r="T163" s="10"/>
      <c r="U163" s="10"/>
      <c r="V163" s="10"/>
      <c r="W163" s="10"/>
      <c r="X163" s="10"/>
      <c r="Y163" s="10"/>
      <c r="Z163" s="10"/>
    </row>
    <row r="164" spans="1:26">
      <c r="A164" s="357">
        <v>2540</v>
      </c>
      <c r="B164" s="114" t="s">
        <v>673</v>
      </c>
      <c r="C164" s="369" t="s">
        <v>64</v>
      </c>
      <c r="D164" s="356">
        <v>450</v>
      </c>
      <c r="E164" s="351">
        <v>1000</v>
      </c>
      <c r="F164" s="427">
        <f t="shared" si="30"/>
        <v>0.45</v>
      </c>
      <c r="G164" s="428"/>
      <c r="H164" s="351"/>
      <c r="I164" s="428">
        <f t="shared" si="31"/>
        <v>0.45</v>
      </c>
      <c r="J164" s="353">
        <v>0.05</v>
      </c>
      <c r="K164" s="351" t="s">
        <v>25</v>
      </c>
      <c r="L164" s="427" t="s">
        <v>27</v>
      </c>
      <c r="M164" s="10"/>
      <c r="N164" s="10"/>
      <c r="O164" s="10"/>
      <c r="P164" s="10"/>
      <c r="Q164" s="10"/>
      <c r="R164" s="10"/>
      <c r="S164" s="10"/>
      <c r="T164" s="10"/>
      <c r="U164" s="10"/>
      <c r="V164" s="10"/>
      <c r="W164" s="10"/>
      <c r="X164" s="10"/>
      <c r="Y164" s="10"/>
      <c r="Z164" s="10"/>
    </row>
    <row r="165" spans="1:26">
      <c r="A165" s="357">
        <v>2541</v>
      </c>
      <c r="B165" s="114" t="s">
        <v>673</v>
      </c>
      <c r="C165" s="369" t="s">
        <v>682</v>
      </c>
      <c r="D165" s="356">
        <v>230</v>
      </c>
      <c r="E165" s="351">
        <v>1000</v>
      </c>
      <c r="F165" s="427">
        <f t="shared" si="30"/>
        <v>0.23</v>
      </c>
      <c r="G165" s="428">
        <v>31</v>
      </c>
      <c r="H165" s="351">
        <v>100</v>
      </c>
      <c r="I165" s="428">
        <f>G165/H165</f>
        <v>0.31</v>
      </c>
      <c r="J165" s="353">
        <v>0.15</v>
      </c>
      <c r="K165" s="351" t="s">
        <v>25</v>
      </c>
      <c r="L165" s="427" t="s">
        <v>26</v>
      </c>
      <c r="M165" s="10"/>
      <c r="N165" s="10"/>
      <c r="O165" s="10"/>
      <c r="P165" s="10"/>
      <c r="Q165" s="10"/>
      <c r="R165" s="10"/>
      <c r="S165" s="10"/>
      <c r="T165" s="10"/>
      <c r="U165" s="10"/>
      <c r="V165" s="10"/>
      <c r="W165" s="10"/>
      <c r="X165" s="10"/>
      <c r="Y165" s="10"/>
      <c r="Z165" s="10"/>
    </row>
    <row r="166" spans="1:26">
      <c r="A166" s="357">
        <v>2542</v>
      </c>
      <c r="B166" s="114" t="s">
        <v>673</v>
      </c>
      <c r="C166" s="369" t="s">
        <v>65</v>
      </c>
      <c r="D166" s="356"/>
      <c r="E166" s="351"/>
      <c r="F166" s="427">
        <v>10</v>
      </c>
      <c r="G166" s="428"/>
      <c r="H166" s="351"/>
      <c r="I166" s="428">
        <v>10</v>
      </c>
      <c r="J166" s="353">
        <v>0.05</v>
      </c>
      <c r="K166" s="351" t="s">
        <v>46</v>
      </c>
      <c r="L166" s="427" t="s">
        <v>46</v>
      </c>
      <c r="M166" s="10"/>
      <c r="N166" s="10"/>
      <c r="O166" s="10"/>
      <c r="P166" s="10"/>
      <c r="Q166" s="10"/>
      <c r="R166" s="10"/>
      <c r="S166" s="10"/>
      <c r="T166" s="10"/>
      <c r="U166" s="10"/>
      <c r="V166" s="10"/>
      <c r="W166" s="10"/>
      <c r="X166" s="10"/>
      <c r="Y166" s="10"/>
      <c r="Z166" s="10"/>
    </row>
    <row r="167" spans="1:26">
      <c r="A167" s="357">
        <v>2543</v>
      </c>
      <c r="B167" s="114" t="s">
        <v>673</v>
      </c>
      <c r="C167" s="369" t="s">
        <v>319</v>
      </c>
      <c r="D167" s="356">
        <v>28</v>
      </c>
      <c r="E167" s="351">
        <v>1000</v>
      </c>
      <c r="F167" s="427">
        <f t="shared" si="30"/>
        <v>2.8000000000000001E-2</v>
      </c>
      <c r="G167" s="428">
        <v>0.05</v>
      </c>
      <c r="H167" s="351">
        <v>10</v>
      </c>
      <c r="I167" s="428">
        <f>G167/H167</f>
        <v>5.0000000000000001E-3</v>
      </c>
      <c r="J167" s="353">
        <v>0.05</v>
      </c>
      <c r="K167" s="351" t="s">
        <v>46</v>
      </c>
      <c r="L167" s="427" t="s">
        <v>46</v>
      </c>
      <c r="M167" s="10"/>
      <c r="N167" s="10"/>
      <c r="O167" s="10"/>
      <c r="P167" s="10"/>
      <c r="Q167" s="10"/>
      <c r="R167" s="10"/>
      <c r="S167" s="10"/>
      <c r="T167" s="10"/>
      <c r="U167" s="10"/>
      <c r="V167" s="10"/>
      <c r="W167" s="10"/>
      <c r="X167" s="10"/>
      <c r="Y167" s="10"/>
      <c r="Z167" s="10"/>
    </row>
    <row r="168" spans="1:26">
      <c r="A168" s="368">
        <v>2544</v>
      </c>
      <c r="B168" s="114" t="s">
        <v>673</v>
      </c>
      <c r="C168" s="369" t="s">
        <v>683</v>
      </c>
      <c r="D168" s="356">
        <v>25</v>
      </c>
      <c r="E168" s="351">
        <v>5000</v>
      </c>
      <c r="F168" s="427">
        <f t="shared" si="30"/>
        <v>5.0000000000000001E-3</v>
      </c>
      <c r="G168" s="428"/>
      <c r="H168" s="351"/>
      <c r="I168" s="428">
        <f t="shared" ref="I168" si="32">F168</f>
        <v>5.0000000000000001E-3</v>
      </c>
      <c r="J168" s="353">
        <v>0.05</v>
      </c>
      <c r="K168" s="351" t="s">
        <v>25</v>
      </c>
      <c r="L168" s="427" t="s">
        <v>28</v>
      </c>
      <c r="M168" s="10"/>
      <c r="N168" s="10"/>
      <c r="O168" s="10"/>
      <c r="P168" s="10"/>
      <c r="Q168" s="10"/>
      <c r="R168" s="10"/>
      <c r="S168" s="10"/>
      <c r="T168" s="10"/>
      <c r="U168" s="10"/>
      <c r="V168" s="10"/>
      <c r="W168" s="10"/>
      <c r="X168" s="10"/>
      <c r="Y168" s="10"/>
      <c r="Z168" s="10"/>
    </row>
    <row r="169" spans="1:26">
      <c r="A169" s="357">
        <v>2545</v>
      </c>
      <c r="B169" s="114" t="s">
        <v>673</v>
      </c>
      <c r="C169" s="429" t="s">
        <v>118</v>
      </c>
      <c r="D169" s="356">
        <v>113</v>
      </c>
      <c r="E169" s="351">
        <v>5000</v>
      </c>
      <c r="F169" s="447">
        <f>D169/E169</f>
        <v>2.2599999999999999E-2</v>
      </c>
      <c r="G169" s="428"/>
      <c r="H169" s="351"/>
      <c r="I169" s="448">
        <f>+F169</f>
        <v>2.2599999999999999E-2</v>
      </c>
      <c r="J169" s="353">
        <v>0.05</v>
      </c>
      <c r="K169" s="351" t="s">
        <v>25</v>
      </c>
      <c r="L169" s="427" t="s">
        <v>27</v>
      </c>
      <c r="M169" s="10"/>
      <c r="N169" s="10"/>
      <c r="O169" s="10"/>
      <c r="P169" s="10"/>
      <c r="Q169" s="10"/>
      <c r="R169" s="10"/>
      <c r="S169" s="10"/>
      <c r="T169" s="10"/>
      <c r="U169" s="10"/>
      <c r="V169" s="10"/>
      <c r="W169" s="10"/>
      <c r="X169" s="10"/>
      <c r="Y169" s="10"/>
      <c r="Z169" s="10"/>
    </row>
    <row r="170" spans="1:26">
      <c r="A170" s="357">
        <v>2546</v>
      </c>
      <c r="B170" s="114" t="s">
        <v>673</v>
      </c>
      <c r="C170" s="369" t="s">
        <v>320</v>
      </c>
      <c r="D170" s="356">
        <v>0.17</v>
      </c>
      <c r="E170" s="351">
        <v>1000</v>
      </c>
      <c r="F170" s="427">
        <f>D170/E170</f>
        <v>1.7000000000000001E-4</v>
      </c>
      <c r="G170" s="428">
        <v>6.0000000000000001E-3</v>
      </c>
      <c r="H170" s="351">
        <v>50</v>
      </c>
      <c r="I170" s="428">
        <f>G170/H170</f>
        <v>1.2E-4</v>
      </c>
      <c r="J170" s="353">
        <v>0.01</v>
      </c>
      <c r="K170" s="351" t="s">
        <v>25</v>
      </c>
      <c r="L170" s="427" t="s">
        <v>28</v>
      </c>
      <c r="M170" s="10"/>
      <c r="N170" s="10"/>
      <c r="O170" s="10"/>
      <c r="P170" s="10"/>
      <c r="Q170" s="10"/>
      <c r="R170" s="10"/>
      <c r="S170" s="10"/>
      <c r="T170" s="10"/>
      <c r="U170" s="10"/>
      <c r="V170" s="10"/>
      <c r="W170" s="10"/>
      <c r="X170" s="10"/>
      <c r="Y170" s="10"/>
      <c r="Z170" s="10"/>
    </row>
    <row r="171" spans="1:26">
      <c r="A171" s="357">
        <v>2547</v>
      </c>
      <c r="B171" s="114" t="s">
        <v>673</v>
      </c>
      <c r="C171" s="369" t="s">
        <v>321</v>
      </c>
      <c r="D171" s="356">
        <v>18</v>
      </c>
      <c r="E171" s="351">
        <v>1000</v>
      </c>
      <c r="F171" s="427">
        <f>D171/E171</f>
        <v>1.7999999999999999E-2</v>
      </c>
      <c r="G171" s="428"/>
      <c r="H171" s="351"/>
      <c r="I171" s="428">
        <f>F171</f>
        <v>1.7999999999999999E-2</v>
      </c>
      <c r="J171" s="353">
        <v>0.01</v>
      </c>
      <c r="K171" s="351" t="s">
        <v>25</v>
      </c>
      <c r="L171" s="427" t="s">
        <v>28</v>
      </c>
      <c r="M171" s="10"/>
      <c r="N171" s="10"/>
      <c r="O171" s="10"/>
      <c r="P171" s="10"/>
      <c r="Q171" s="10"/>
      <c r="R171" s="10"/>
      <c r="S171" s="10"/>
      <c r="T171" s="10"/>
      <c r="U171" s="10"/>
      <c r="V171" s="10"/>
      <c r="W171" s="10"/>
      <c r="X171" s="10"/>
      <c r="Y171" s="10"/>
      <c r="Z171" s="10"/>
    </row>
    <row r="172" spans="1:26">
      <c r="A172" s="357">
        <v>2548</v>
      </c>
      <c r="B172" s="114" t="s">
        <v>673</v>
      </c>
      <c r="C172" s="369" t="s">
        <v>322</v>
      </c>
      <c r="D172" s="356">
        <v>1972</v>
      </c>
      <c r="E172" s="351">
        <v>1000</v>
      </c>
      <c r="F172" s="427">
        <f>D172/E172</f>
        <v>1.972</v>
      </c>
      <c r="G172" s="428"/>
      <c r="H172" s="351"/>
      <c r="I172" s="448">
        <f>+F172</f>
        <v>1.972</v>
      </c>
      <c r="J172" s="353">
        <v>0.05</v>
      </c>
      <c r="K172" s="351" t="s">
        <v>25</v>
      </c>
      <c r="L172" s="427" t="s">
        <v>27</v>
      </c>
      <c r="M172" s="10"/>
      <c r="N172" s="10"/>
      <c r="O172" s="10"/>
      <c r="P172" s="10"/>
      <c r="Q172" s="10"/>
      <c r="R172" s="10"/>
      <c r="S172" s="10"/>
      <c r="T172" s="10"/>
      <c r="U172" s="10"/>
      <c r="V172" s="10"/>
      <c r="W172" s="10"/>
      <c r="X172" s="10"/>
      <c r="Y172" s="10"/>
      <c r="Z172" s="10"/>
    </row>
    <row r="173" spans="1:26">
      <c r="A173" s="357">
        <v>2549</v>
      </c>
      <c r="B173" s="114" t="s">
        <v>673</v>
      </c>
      <c r="C173" s="369" t="s">
        <v>66</v>
      </c>
      <c r="D173" s="356">
        <v>2</v>
      </c>
      <c r="E173" s="351">
        <v>1000</v>
      </c>
      <c r="F173" s="427">
        <f t="shared" ref="F173:F227" si="33">D173/E173</f>
        <v>2E-3</v>
      </c>
      <c r="G173" s="428"/>
      <c r="H173" s="351"/>
      <c r="I173" s="428">
        <f t="shared" ref="I173:I177" si="34">F173</f>
        <v>2E-3</v>
      </c>
      <c r="J173" s="353">
        <v>0.5</v>
      </c>
      <c r="K173" s="351" t="s">
        <v>29</v>
      </c>
      <c r="L173" s="427" t="s">
        <v>26</v>
      </c>
      <c r="M173" s="10"/>
      <c r="N173" s="10"/>
      <c r="O173" s="10"/>
      <c r="P173" s="10"/>
      <c r="Q173" s="10"/>
      <c r="R173" s="10"/>
      <c r="S173" s="10"/>
      <c r="T173" s="10"/>
      <c r="U173" s="10"/>
      <c r="V173" s="10"/>
      <c r="W173" s="10"/>
      <c r="X173" s="10"/>
      <c r="Y173" s="10"/>
      <c r="Z173" s="10"/>
    </row>
    <row r="174" spans="1:26">
      <c r="A174" s="357">
        <v>2550</v>
      </c>
      <c r="B174" s="114" t="s">
        <v>673</v>
      </c>
      <c r="C174" s="369" t="s">
        <v>67</v>
      </c>
      <c r="D174" s="356">
        <v>10</v>
      </c>
      <c r="E174" s="351">
        <v>1000</v>
      </c>
      <c r="F174" s="427">
        <f>D174/E174</f>
        <v>0.01</v>
      </c>
      <c r="G174" s="428"/>
      <c r="H174" s="351"/>
      <c r="I174" s="428">
        <f t="shared" si="34"/>
        <v>0.01</v>
      </c>
      <c r="J174" s="353">
        <v>1</v>
      </c>
      <c r="K174" s="351" t="s">
        <v>36</v>
      </c>
      <c r="L174" s="427" t="s">
        <v>26</v>
      </c>
      <c r="M174" s="10"/>
      <c r="N174" s="10"/>
      <c r="O174" s="10"/>
      <c r="P174" s="10"/>
      <c r="Q174" s="10"/>
      <c r="R174" s="10"/>
      <c r="S174" s="10"/>
      <c r="T174" s="10"/>
      <c r="U174" s="10"/>
      <c r="V174" s="10"/>
      <c r="W174" s="10"/>
      <c r="X174" s="10"/>
      <c r="Y174" s="10"/>
      <c r="Z174" s="10"/>
    </row>
    <row r="175" spans="1:26">
      <c r="A175" s="357">
        <v>2551</v>
      </c>
      <c r="B175" s="114" t="s">
        <v>673</v>
      </c>
      <c r="C175" s="369" t="s">
        <v>323</v>
      </c>
      <c r="D175" s="356">
        <v>100</v>
      </c>
      <c r="E175" s="351">
        <v>1000</v>
      </c>
      <c r="F175" s="427">
        <f t="shared" ref="F175" si="35">D175/E175</f>
        <v>0.1</v>
      </c>
      <c r="G175" s="428"/>
      <c r="H175" s="351"/>
      <c r="I175" s="428">
        <f t="shared" si="34"/>
        <v>0.1</v>
      </c>
      <c r="J175" s="353">
        <v>0.05</v>
      </c>
      <c r="K175" s="351" t="s">
        <v>25</v>
      </c>
      <c r="L175" s="427" t="s">
        <v>28</v>
      </c>
      <c r="M175" s="10"/>
      <c r="N175" s="10"/>
      <c r="O175" s="10"/>
      <c r="P175" s="10"/>
      <c r="Q175" s="10"/>
      <c r="R175" s="10"/>
      <c r="S175" s="10"/>
      <c r="T175" s="10"/>
      <c r="U175" s="10"/>
      <c r="V175" s="10"/>
      <c r="W175" s="10"/>
      <c r="X175" s="10"/>
      <c r="Y175" s="10"/>
      <c r="Z175" s="10"/>
    </row>
    <row r="176" spans="1:26">
      <c r="A176" s="357">
        <v>2552</v>
      </c>
      <c r="B176" s="114" t="s">
        <v>673</v>
      </c>
      <c r="C176" s="369" t="s">
        <v>68</v>
      </c>
      <c r="D176" s="356">
        <v>655</v>
      </c>
      <c r="E176" s="351">
        <v>1000</v>
      </c>
      <c r="F176" s="427">
        <f t="shared" si="33"/>
        <v>0.65500000000000003</v>
      </c>
      <c r="G176" s="428"/>
      <c r="H176" s="351"/>
      <c r="I176" s="428">
        <f t="shared" si="34"/>
        <v>0.65500000000000003</v>
      </c>
      <c r="J176" s="353">
        <v>1</v>
      </c>
      <c r="K176" s="351" t="s">
        <v>36</v>
      </c>
      <c r="L176" s="427" t="s">
        <v>27</v>
      </c>
      <c r="M176" s="10"/>
      <c r="N176" s="10"/>
      <c r="O176" s="10"/>
      <c r="P176" s="10"/>
      <c r="Q176" s="10"/>
      <c r="R176" s="10"/>
      <c r="S176" s="10"/>
      <c r="T176" s="10"/>
      <c r="U176" s="10"/>
      <c r="V176" s="10"/>
      <c r="W176" s="10"/>
      <c r="X176" s="10"/>
      <c r="Y176" s="10"/>
      <c r="Z176" s="10"/>
    </row>
    <row r="177" spans="1:26">
      <c r="A177" s="357">
        <v>2553</v>
      </c>
      <c r="B177" s="114" t="s">
        <v>673</v>
      </c>
      <c r="C177" s="369" t="s">
        <v>69</v>
      </c>
      <c r="D177" s="356">
        <v>530</v>
      </c>
      <c r="E177" s="351">
        <v>1000</v>
      </c>
      <c r="F177" s="427">
        <f t="shared" si="33"/>
        <v>0.53</v>
      </c>
      <c r="G177" s="428"/>
      <c r="H177" s="351"/>
      <c r="I177" s="428">
        <f t="shared" si="34"/>
        <v>0.53</v>
      </c>
      <c r="J177" s="353">
        <v>1</v>
      </c>
      <c r="K177" s="351" t="s">
        <v>36</v>
      </c>
      <c r="L177" s="427" t="s">
        <v>26</v>
      </c>
      <c r="M177" s="10"/>
      <c r="N177" s="10"/>
      <c r="O177" s="10"/>
      <c r="P177" s="10"/>
      <c r="Q177" s="10"/>
      <c r="R177" s="10"/>
      <c r="S177" s="10"/>
      <c r="T177" s="10"/>
      <c r="U177" s="10"/>
      <c r="V177" s="10"/>
      <c r="W177" s="10"/>
      <c r="X177" s="10"/>
      <c r="Y177" s="10"/>
      <c r="Z177" s="10"/>
    </row>
    <row r="178" spans="1:26">
      <c r="A178" s="357">
        <v>2554</v>
      </c>
      <c r="B178" s="114" t="s">
        <v>673</v>
      </c>
      <c r="C178" s="369" t="s">
        <v>70</v>
      </c>
      <c r="D178" s="356">
        <v>0.2</v>
      </c>
      <c r="E178" s="351">
        <v>1000</v>
      </c>
      <c r="F178" s="427">
        <f t="shared" si="33"/>
        <v>2.0000000000000001E-4</v>
      </c>
      <c r="G178" s="428">
        <v>0.16</v>
      </c>
      <c r="H178" s="351">
        <v>100</v>
      </c>
      <c r="I178" s="428">
        <f>G178/H178</f>
        <v>1.6000000000000001E-3</v>
      </c>
      <c r="J178" s="353">
        <v>1</v>
      </c>
      <c r="K178" s="351" t="s">
        <v>36</v>
      </c>
      <c r="L178" s="427" t="s">
        <v>26</v>
      </c>
      <c r="M178" s="10"/>
      <c r="N178" s="10"/>
      <c r="O178" s="10"/>
      <c r="P178" s="10"/>
      <c r="Q178" s="10"/>
      <c r="R178" s="10"/>
      <c r="S178" s="10"/>
      <c r="T178" s="10"/>
      <c r="U178" s="10"/>
      <c r="V178" s="10"/>
      <c r="W178" s="10"/>
      <c r="X178" s="10"/>
      <c r="Y178" s="10"/>
      <c r="Z178" s="10"/>
    </row>
    <row r="179" spans="1:26">
      <c r="A179" s="357">
        <v>2555</v>
      </c>
      <c r="B179" s="114" t="s">
        <v>673</v>
      </c>
      <c r="C179" s="369" t="s">
        <v>684</v>
      </c>
      <c r="D179" s="356">
        <v>81</v>
      </c>
      <c r="E179" s="351">
        <v>1000</v>
      </c>
      <c r="F179" s="427">
        <f t="shared" si="33"/>
        <v>8.1000000000000003E-2</v>
      </c>
      <c r="G179" s="428">
        <v>11.7</v>
      </c>
      <c r="H179" s="351">
        <v>50</v>
      </c>
      <c r="I179" s="428">
        <v>0.23400000000000001</v>
      </c>
      <c r="J179" s="353">
        <v>0.05</v>
      </c>
      <c r="K179" s="351" t="s">
        <v>25</v>
      </c>
      <c r="L179" s="427" t="s">
        <v>26</v>
      </c>
      <c r="M179" s="10"/>
      <c r="N179" s="10"/>
      <c r="O179" s="10"/>
      <c r="P179" s="10"/>
      <c r="Q179" s="10"/>
      <c r="R179" s="10"/>
      <c r="S179" s="10"/>
      <c r="T179" s="10"/>
      <c r="U179" s="10"/>
      <c r="V179" s="10"/>
      <c r="W179" s="10"/>
      <c r="X179" s="10"/>
      <c r="Y179" s="10"/>
      <c r="Z179" s="10"/>
    </row>
    <row r="180" spans="1:26">
      <c r="A180" s="357">
        <v>2556</v>
      </c>
      <c r="B180" s="114" t="s">
        <v>673</v>
      </c>
      <c r="C180" s="369" t="s">
        <v>71</v>
      </c>
      <c r="D180" s="356">
        <v>100</v>
      </c>
      <c r="E180" s="351">
        <v>1000</v>
      </c>
      <c r="F180" s="427">
        <v>0.1</v>
      </c>
      <c r="G180" s="428">
        <v>5.5</v>
      </c>
      <c r="H180" s="351">
        <v>50</v>
      </c>
      <c r="I180" s="428">
        <v>0.11</v>
      </c>
      <c r="J180" s="353">
        <v>0.5</v>
      </c>
      <c r="K180" s="351" t="s">
        <v>29</v>
      </c>
      <c r="L180" s="427" t="s">
        <v>26</v>
      </c>
      <c r="M180" s="10"/>
      <c r="N180" s="10"/>
      <c r="O180" s="10"/>
      <c r="P180" s="10"/>
      <c r="Q180" s="10"/>
      <c r="R180" s="10"/>
      <c r="S180" s="10"/>
      <c r="T180" s="10"/>
      <c r="U180" s="10"/>
      <c r="V180" s="10"/>
      <c r="W180" s="10"/>
      <c r="X180" s="10"/>
      <c r="Y180" s="10"/>
      <c r="Z180" s="10"/>
    </row>
    <row r="181" spans="1:26">
      <c r="A181" s="357">
        <v>2557</v>
      </c>
      <c r="B181" s="114" t="s">
        <v>673</v>
      </c>
      <c r="C181" s="369" t="s">
        <v>72</v>
      </c>
      <c r="D181" s="356">
        <v>10</v>
      </c>
      <c r="E181" s="351">
        <v>1000</v>
      </c>
      <c r="F181" s="427">
        <f t="shared" si="33"/>
        <v>0.01</v>
      </c>
      <c r="G181" s="428">
        <v>1</v>
      </c>
      <c r="H181" s="351">
        <v>10</v>
      </c>
      <c r="I181" s="428">
        <f>G181/H181</f>
        <v>0.1</v>
      </c>
      <c r="J181" s="353">
        <v>1</v>
      </c>
      <c r="K181" s="351" t="s">
        <v>36</v>
      </c>
      <c r="L181" s="427" t="s">
        <v>26</v>
      </c>
      <c r="M181" s="10"/>
      <c r="N181" s="10"/>
      <c r="O181" s="10"/>
      <c r="P181" s="10"/>
      <c r="Q181" s="10"/>
      <c r="R181" s="10"/>
      <c r="S181" s="10"/>
      <c r="T181" s="10"/>
      <c r="U181" s="10"/>
      <c r="V181" s="10"/>
      <c r="W181" s="10"/>
      <c r="X181" s="10"/>
      <c r="Y181" s="10"/>
      <c r="Z181" s="10"/>
    </row>
    <row r="182" spans="1:26">
      <c r="A182" s="357">
        <v>2558</v>
      </c>
      <c r="B182" s="114" t="s">
        <v>673</v>
      </c>
      <c r="C182" s="369" t="s">
        <v>73</v>
      </c>
      <c r="D182" s="356">
        <v>4.2249999999999996</v>
      </c>
      <c r="E182" s="351">
        <v>1000</v>
      </c>
      <c r="F182" s="427">
        <f t="shared" si="33"/>
        <v>4.2249999999999996E-3</v>
      </c>
      <c r="G182" s="428">
        <v>0.11</v>
      </c>
      <c r="H182" s="351">
        <v>50</v>
      </c>
      <c r="I182" s="428">
        <f>G182/H182</f>
        <v>2.2000000000000001E-3</v>
      </c>
      <c r="J182" s="353">
        <v>0.05</v>
      </c>
      <c r="K182" s="351" t="s">
        <v>25</v>
      </c>
      <c r="L182" s="427" t="s">
        <v>27</v>
      </c>
      <c r="M182" s="10"/>
      <c r="N182" s="10"/>
      <c r="O182" s="10"/>
      <c r="P182" s="10"/>
      <c r="Q182" s="10"/>
      <c r="R182" s="10"/>
      <c r="S182" s="10"/>
      <c r="T182" s="10"/>
      <c r="U182" s="10"/>
      <c r="V182" s="10"/>
      <c r="W182" s="10"/>
      <c r="X182" s="10"/>
      <c r="Y182" s="10"/>
      <c r="Z182" s="10"/>
    </row>
    <row r="183" spans="1:26">
      <c r="A183" s="357">
        <v>2559</v>
      </c>
      <c r="B183" s="114" t="s">
        <v>673</v>
      </c>
      <c r="C183" s="369" t="s">
        <v>74</v>
      </c>
      <c r="D183" s="356">
        <v>0.26</v>
      </c>
      <c r="E183" s="351">
        <v>1000</v>
      </c>
      <c r="F183" s="427">
        <f>D183/E183</f>
        <v>2.6000000000000003E-4</v>
      </c>
      <c r="G183" s="428">
        <v>3.9600000000000003E-2</v>
      </c>
      <c r="H183" s="351">
        <v>50</v>
      </c>
      <c r="I183" s="449">
        <f>G183/H183</f>
        <v>7.9200000000000006E-4</v>
      </c>
      <c r="J183" s="353">
        <v>0.05</v>
      </c>
      <c r="K183" s="351" t="s">
        <v>25</v>
      </c>
      <c r="L183" s="427" t="s">
        <v>27</v>
      </c>
      <c r="M183" s="10"/>
      <c r="N183" s="10"/>
      <c r="O183" s="10"/>
      <c r="P183" s="10"/>
      <c r="Q183" s="10"/>
      <c r="R183" s="10"/>
      <c r="S183" s="10"/>
      <c r="T183" s="10"/>
      <c r="U183" s="10"/>
      <c r="V183" s="10"/>
      <c r="W183" s="10"/>
      <c r="X183" s="10"/>
      <c r="Y183" s="10"/>
      <c r="Z183" s="10"/>
    </row>
    <row r="184" spans="1:26">
      <c r="A184" s="436">
        <v>2560</v>
      </c>
      <c r="B184" s="114" t="s">
        <v>673</v>
      </c>
      <c r="C184" s="369" t="s">
        <v>75</v>
      </c>
      <c r="D184" s="356">
        <v>100</v>
      </c>
      <c r="E184" s="351">
        <v>1000</v>
      </c>
      <c r="F184" s="427">
        <f t="shared" si="33"/>
        <v>0.1</v>
      </c>
      <c r="G184" s="428"/>
      <c r="H184" s="351"/>
      <c r="I184" s="428">
        <f t="shared" ref="I184:I220" si="36">F184</f>
        <v>0.1</v>
      </c>
      <c r="J184" s="353">
        <v>0.05</v>
      </c>
      <c r="K184" s="351" t="s">
        <v>25</v>
      </c>
      <c r="L184" s="427" t="s">
        <v>28</v>
      </c>
      <c r="M184" s="10"/>
      <c r="N184" s="10"/>
      <c r="O184" s="10"/>
      <c r="P184" s="10"/>
      <c r="Q184" s="10"/>
      <c r="R184" s="10"/>
      <c r="S184" s="10"/>
      <c r="T184" s="10"/>
      <c r="U184" s="10"/>
      <c r="V184" s="10"/>
      <c r="W184" s="10"/>
      <c r="X184" s="10"/>
      <c r="Y184" s="10"/>
      <c r="Z184" s="10"/>
    </row>
    <row r="185" spans="1:26">
      <c r="A185" s="436">
        <v>2561</v>
      </c>
      <c r="B185" s="114" t="s">
        <v>673</v>
      </c>
      <c r="C185" s="369" t="s">
        <v>76</v>
      </c>
      <c r="D185" s="356">
        <v>31</v>
      </c>
      <c r="E185" s="351">
        <v>1000</v>
      </c>
      <c r="F185" s="427">
        <f t="shared" si="33"/>
        <v>3.1E-2</v>
      </c>
      <c r="G185" s="428"/>
      <c r="H185" s="351"/>
      <c r="I185" s="428">
        <f t="shared" si="36"/>
        <v>3.1E-2</v>
      </c>
      <c r="J185" s="353">
        <v>0.05</v>
      </c>
      <c r="K185" s="351" t="s">
        <v>25</v>
      </c>
      <c r="L185" s="427" t="s">
        <v>27</v>
      </c>
      <c r="M185" s="10"/>
      <c r="N185" s="10"/>
      <c r="O185" s="10"/>
      <c r="P185" s="10"/>
      <c r="Q185" s="10"/>
      <c r="R185" s="10"/>
      <c r="S185" s="10"/>
      <c r="T185" s="10"/>
      <c r="U185" s="10"/>
      <c r="V185" s="10"/>
      <c r="W185" s="10"/>
      <c r="X185" s="10"/>
      <c r="Y185" s="10"/>
      <c r="Z185" s="10"/>
    </row>
    <row r="186" spans="1:26">
      <c r="A186" s="436">
        <v>2562</v>
      </c>
      <c r="B186" s="114" t="s">
        <v>673</v>
      </c>
      <c r="C186" s="369" t="s">
        <v>77</v>
      </c>
      <c r="D186" s="356">
        <v>106</v>
      </c>
      <c r="E186" s="351">
        <v>1000</v>
      </c>
      <c r="F186" s="427">
        <f t="shared" si="33"/>
        <v>0.106</v>
      </c>
      <c r="G186" s="428"/>
      <c r="H186" s="351"/>
      <c r="I186" s="428">
        <f t="shared" si="36"/>
        <v>0.106</v>
      </c>
      <c r="J186" s="353">
        <v>0.05</v>
      </c>
      <c r="K186" s="351" t="s">
        <v>25</v>
      </c>
      <c r="L186" s="427" t="s">
        <v>28</v>
      </c>
      <c r="M186" s="10"/>
      <c r="N186" s="10"/>
      <c r="O186" s="10"/>
      <c r="P186" s="10"/>
      <c r="Q186" s="10"/>
      <c r="R186" s="10"/>
      <c r="S186" s="10"/>
      <c r="T186" s="10"/>
      <c r="U186" s="10"/>
      <c r="V186" s="10"/>
      <c r="W186" s="10"/>
      <c r="X186" s="10"/>
      <c r="Y186" s="10"/>
      <c r="Z186" s="10"/>
    </row>
    <row r="187" spans="1:26">
      <c r="A187" s="436">
        <v>2563</v>
      </c>
      <c r="B187" s="114" t="s">
        <v>673</v>
      </c>
      <c r="C187" s="369" t="s">
        <v>78</v>
      </c>
      <c r="D187" s="356">
        <v>106</v>
      </c>
      <c r="E187" s="351">
        <v>1000</v>
      </c>
      <c r="F187" s="427">
        <f t="shared" si="33"/>
        <v>0.106</v>
      </c>
      <c r="G187" s="428"/>
      <c r="H187" s="351"/>
      <c r="I187" s="428">
        <f t="shared" si="36"/>
        <v>0.106</v>
      </c>
      <c r="J187" s="353">
        <v>0.05</v>
      </c>
      <c r="K187" s="351" t="s">
        <v>25</v>
      </c>
      <c r="L187" s="427" t="s">
        <v>27</v>
      </c>
      <c r="M187" s="10"/>
      <c r="N187" s="10"/>
      <c r="O187" s="10"/>
      <c r="P187" s="10"/>
      <c r="Q187" s="10"/>
      <c r="R187" s="10"/>
      <c r="S187" s="10"/>
      <c r="T187" s="10"/>
      <c r="U187" s="10"/>
      <c r="V187" s="10"/>
      <c r="W187" s="10"/>
      <c r="X187" s="10"/>
      <c r="Y187" s="10"/>
      <c r="Z187" s="10"/>
    </row>
    <row r="188" spans="1:26">
      <c r="A188" s="357">
        <v>2564</v>
      </c>
      <c r="B188" s="114" t="s">
        <v>673</v>
      </c>
      <c r="C188" s="369" t="s">
        <v>79</v>
      </c>
      <c r="D188" s="356">
        <v>51</v>
      </c>
      <c r="E188" s="351">
        <v>1000</v>
      </c>
      <c r="F188" s="427">
        <v>5.0999999999999997E-2</v>
      </c>
      <c r="G188" s="428"/>
      <c r="H188" s="351"/>
      <c r="I188" s="428">
        <v>5.0999999999999997E-2</v>
      </c>
      <c r="J188" s="353">
        <v>0.05</v>
      </c>
      <c r="K188" s="351" t="s">
        <v>25</v>
      </c>
      <c r="L188" s="427" t="s">
        <v>27</v>
      </c>
      <c r="M188" s="10"/>
      <c r="N188" s="10"/>
      <c r="O188" s="10"/>
      <c r="P188" s="10"/>
      <c r="Q188" s="10"/>
      <c r="R188" s="10"/>
      <c r="S188" s="10"/>
      <c r="T188" s="10"/>
      <c r="U188" s="10"/>
      <c r="V188" s="10"/>
      <c r="W188" s="10"/>
      <c r="X188" s="10"/>
      <c r="Y188" s="10"/>
      <c r="Z188" s="10"/>
    </row>
    <row r="189" spans="1:26">
      <c r="A189" s="436">
        <v>2565</v>
      </c>
      <c r="B189" s="114" t="s">
        <v>673</v>
      </c>
      <c r="C189" s="369" t="s">
        <v>80</v>
      </c>
      <c r="D189" s="356">
        <v>138</v>
      </c>
      <c r="E189" s="351">
        <v>1000</v>
      </c>
      <c r="F189" s="427">
        <f t="shared" si="33"/>
        <v>0.13800000000000001</v>
      </c>
      <c r="G189" s="428"/>
      <c r="H189" s="351"/>
      <c r="I189" s="428">
        <f t="shared" si="36"/>
        <v>0.13800000000000001</v>
      </c>
      <c r="J189" s="353">
        <v>0.05</v>
      </c>
      <c r="K189" s="351" t="s">
        <v>46</v>
      </c>
      <c r="L189" s="427" t="s">
        <v>46</v>
      </c>
      <c r="M189" s="10"/>
      <c r="N189" s="10"/>
      <c r="O189" s="10"/>
      <c r="P189" s="10"/>
      <c r="Q189" s="10"/>
      <c r="R189" s="10"/>
      <c r="S189" s="10"/>
      <c r="T189" s="10"/>
      <c r="U189" s="10"/>
      <c r="V189" s="10"/>
      <c r="W189" s="10"/>
      <c r="X189" s="10"/>
      <c r="Y189" s="10"/>
      <c r="Z189" s="10"/>
    </row>
    <row r="190" spans="1:26">
      <c r="A190" s="436">
        <v>2566</v>
      </c>
      <c r="B190" s="114" t="s">
        <v>673</v>
      </c>
      <c r="C190" s="369" t="s">
        <v>81</v>
      </c>
      <c r="D190" s="356">
        <v>128</v>
      </c>
      <c r="E190" s="351">
        <v>5000</v>
      </c>
      <c r="F190" s="427">
        <f t="shared" si="33"/>
        <v>2.5600000000000001E-2</v>
      </c>
      <c r="G190" s="428"/>
      <c r="H190" s="351"/>
      <c r="I190" s="428">
        <f t="shared" si="36"/>
        <v>2.5600000000000001E-2</v>
      </c>
      <c r="J190" s="353">
        <v>0.05</v>
      </c>
      <c r="K190" s="351" t="s">
        <v>25</v>
      </c>
      <c r="L190" s="427" t="s">
        <v>27</v>
      </c>
      <c r="M190" s="10"/>
      <c r="N190" s="10"/>
      <c r="O190" s="10"/>
      <c r="P190" s="10"/>
      <c r="Q190" s="10"/>
      <c r="R190" s="10"/>
      <c r="S190" s="10"/>
      <c r="T190" s="10"/>
      <c r="U190" s="10"/>
      <c r="V190" s="10"/>
      <c r="W190" s="10"/>
      <c r="X190" s="10"/>
      <c r="Y190" s="10"/>
      <c r="Z190" s="10"/>
    </row>
    <row r="191" spans="1:26">
      <c r="A191" s="436">
        <v>2567</v>
      </c>
      <c r="B191" s="114" t="s">
        <v>673</v>
      </c>
      <c r="C191" s="369" t="s">
        <v>82</v>
      </c>
      <c r="D191" s="356">
        <v>30</v>
      </c>
      <c r="E191" s="351">
        <v>1000</v>
      </c>
      <c r="F191" s="427">
        <f t="shared" si="33"/>
        <v>0.03</v>
      </c>
      <c r="G191" s="428"/>
      <c r="H191" s="351"/>
      <c r="I191" s="428">
        <f t="shared" si="36"/>
        <v>0.03</v>
      </c>
      <c r="J191" s="353">
        <v>0.05</v>
      </c>
      <c r="K191" s="351" t="s">
        <v>25</v>
      </c>
      <c r="L191" s="427" t="s">
        <v>28</v>
      </c>
      <c r="M191" s="10"/>
      <c r="N191" s="10"/>
      <c r="O191" s="10"/>
      <c r="P191" s="10"/>
      <c r="Q191" s="10"/>
      <c r="R191" s="10"/>
      <c r="S191" s="10"/>
      <c r="T191" s="10"/>
      <c r="U191" s="10"/>
      <c r="V191" s="10"/>
      <c r="W191" s="10"/>
      <c r="X191" s="10"/>
      <c r="Y191" s="10"/>
      <c r="Z191" s="10"/>
    </row>
    <row r="192" spans="1:26">
      <c r="A192" s="436">
        <v>2568</v>
      </c>
      <c r="B192" s="114" t="s">
        <v>673</v>
      </c>
      <c r="C192" s="369" t="s">
        <v>83</v>
      </c>
      <c r="D192" s="356">
        <v>130</v>
      </c>
      <c r="E192" s="351">
        <v>1000</v>
      </c>
      <c r="F192" s="427">
        <f t="shared" si="33"/>
        <v>0.13</v>
      </c>
      <c r="G192" s="428"/>
      <c r="H192" s="351"/>
      <c r="I192" s="428">
        <f t="shared" si="36"/>
        <v>0.13</v>
      </c>
      <c r="J192" s="353">
        <v>0.05</v>
      </c>
      <c r="K192" s="351" t="s">
        <v>25</v>
      </c>
      <c r="L192" s="427" t="s">
        <v>28</v>
      </c>
      <c r="M192" s="10"/>
      <c r="N192" s="10"/>
      <c r="O192" s="10"/>
      <c r="P192" s="10"/>
      <c r="Q192" s="10"/>
      <c r="R192" s="10"/>
      <c r="S192" s="10"/>
      <c r="T192" s="10"/>
      <c r="U192" s="10"/>
      <c r="V192" s="10"/>
      <c r="W192" s="10"/>
      <c r="X192" s="10"/>
      <c r="Y192" s="10"/>
      <c r="Z192" s="10"/>
    </row>
    <row r="193" spans="1:26">
      <c r="A193" s="357">
        <v>2569</v>
      </c>
      <c r="B193" s="114" t="s">
        <v>673</v>
      </c>
      <c r="C193" s="369" t="s">
        <v>84</v>
      </c>
      <c r="D193" s="356">
        <v>48</v>
      </c>
      <c r="E193" s="351">
        <v>1000</v>
      </c>
      <c r="F193" s="427">
        <f>D193/E193</f>
        <v>4.8000000000000001E-2</v>
      </c>
      <c r="G193" s="428"/>
      <c r="H193" s="351"/>
      <c r="I193" s="428">
        <f>F193</f>
        <v>4.8000000000000001E-2</v>
      </c>
      <c r="J193" s="353">
        <v>1</v>
      </c>
      <c r="K193" s="351" t="s">
        <v>46</v>
      </c>
      <c r="L193" s="427" t="s">
        <v>46</v>
      </c>
      <c r="M193" s="10"/>
      <c r="N193" s="10"/>
      <c r="O193" s="10"/>
      <c r="P193" s="10"/>
      <c r="Q193" s="10"/>
      <c r="R193" s="10"/>
      <c r="S193" s="10"/>
      <c r="T193" s="10"/>
      <c r="U193" s="10"/>
      <c r="V193" s="10"/>
      <c r="W193" s="10"/>
      <c r="X193" s="10"/>
      <c r="Y193" s="10"/>
      <c r="Z193" s="10"/>
    </row>
    <row r="194" spans="1:26">
      <c r="A194" s="357">
        <v>2570</v>
      </c>
      <c r="B194" s="114" t="s">
        <v>673</v>
      </c>
      <c r="C194" s="369" t="s">
        <v>85</v>
      </c>
      <c r="D194" s="356">
        <v>100</v>
      </c>
      <c r="E194" s="351">
        <v>1000</v>
      </c>
      <c r="F194" s="427">
        <v>0.1</v>
      </c>
      <c r="G194" s="428">
        <v>10</v>
      </c>
      <c r="H194" s="351">
        <v>50</v>
      </c>
      <c r="I194" s="428">
        <v>0.2</v>
      </c>
      <c r="J194" s="353">
        <v>0.05</v>
      </c>
      <c r="K194" s="351" t="s">
        <v>25</v>
      </c>
      <c r="L194" s="427" t="s">
        <v>27</v>
      </c>
      <c r="M194" s="10"/>
      <c r="N194" s="10"/>
      <c r="O194" s="10"/>
      <c r="P194" s="10"/>
      <c r="Q194" s="10"/>
      <c r="R194" s="10"/>
      <c r="S194" s="10"/>
      <c r="T194" s="10"/>
      <c r="U194" s="10"/>
      <c r="V194" s="10"/>
      <c r="W194" s="10"/>
      <c r="X194" s="10"/>
      <c r="Y194" s="10"/>
      <c r="Z194" s="10"/>
    </row>
    <row r="195" spans="1:26">
      <c r="A195" s="357">
        <v>2571</v>
      </c>
      <c r="B195" s="114" t="s">
        <v>673</v>
      </c>
      <c r="C195" s="369" t="s">
        <v>324</v>
      </c>
      <c r="D195" s="356">
        <v>31.2</v>
      </c>
      <c r="E195" s="351">
        <v>1000</v>
      </c>
      <c r="F195" s="427">
        <f t="shared" si="33"/>
        <v>3.1199999999999999E-2</v>
      </c>
      <c r="G195" s="428"/>
      <c r="H195" s="351"/>
      <c r="I195" s="428">
        <f>F195</f>
        <v>3.1199999999999999E-2</v>
      </c>
      <c r="J195" s="353">
        <v>0.05</v>
      </c>
      <c r="K195" s="351" t="s">
        <v>25</v>
      </c>
      <c r="L195" s="427" t="s">
        <v>27</v>
      </c>
      <c r="M195" s="10"/>
      <c r="N195" s="10"/>
      <c r="O195" s="10"/>
      <c r="P195" s="10"/>
      <c r="Q195" s="10"/>
      <c r="R195" s="10"/>
      <c r="S195" s="10"/>
      <c r="T195" s="10"/>
      <c r="U195" s="10"/>
      <c r="V195" s="10"/>
      <c r="W195" s="10"/>
      <c r="X195" s="10"/>
      <c r="Y195" s="10"/>
      <c r="Z195" s="10"/>
    </row>
    <row r="196" spans="1:26">
      <c r="A196" s="436">
        <v>2572</v>
      </c>
      <c r="B196" s="114" t="s">
        <v>673</v>
      </c>
      <c r="C196" s="369" t="s">
        <v>86</v>
      </c>
      <c r="D196" s="356">
        <v>208</v>
      </c>
      <c r="E196" s="351">
        <v>5000</v>
      </c>
      <c r="F196" s="427">
        <f t="shared" si="33"/>
        <v>4.1599999999999998E-2</v>
      </c>
      <c r="G196" s="428"/>
      <c r="H196" s="351"/>
      <c r="I196" s="428">
        <f t="shared" si="36"/>
        <v>4.1599999999999998E-2</v>
      </c>
      <c r="J196" s="353">
        <v>0.05</v>
      </c>
      <c r="K196" s="351" t="s">
        <v>25</v>
      </c>
      <c r="L196" s="427" t="s">
        <v>27</v>
      </c>
      <c r="M196" s="10"/>
      <c r="N196" s="10"/>
      <c r="O196" s="10"/>
      <c r="P196" s="10"/>
      <c r="Q196" s="10"/>
      <c r="R196" s="10"/>
      <c r="S196" s="10"/>
      <c r="T196" s="10"/>
      <c r="U196" s="10"/>
      <c r="V196" s="10"/>
      <c r="W196" s="10"/>
      <c r="X196" s="10"/>
      <c r="Y196" s="10"/>
      <c r="Z196" s="10"/>
    </row>
    <row r="197" spans="1:26">
      <c r="A197" s="436">
        <v>2573</v>
      </c>
      <c r="B197" s="114" t="s">
        <v>673</v>
      </c>
      <c r="C197" s="369" t="s">
        <v>87</v>
      </c>
      <c r="D197" s="356">
        <v>95</v>
      </c>
      <c r="E197" s="351">
        <v>5000</v>
      </c>
      <c r="F197" s="427">
        <f t="shared" si="33"/>
        <v>1.9E-2</v>
      </c>
      <c r="G197" s="428"/>
      <c r="H197" s="351"/>
      <c r="I197" s="428">
        <f t="shared" si="36"/>
        <v>1.9E-2</v>
      </c>
      <c r="J197" s="353">
        <v>0.05</v>
      </c>
      <c r="K197" s="351" t="s">
        <v>25</v>
      </c>
      <c r="L197" s="427" t="s">
        <v>27</v>
      </c>
      <c r="M197" s="10"/>
      <c r="N197" s="10"/>
      <c r="O197" s="10"/>
      <c r="P197" s="10"/>
      <c r="Q197" s="10"/>
      <c r="R197" s="10"/>
      <c r="S197" s="10"/>
      <c r="T197" s="10"/>
      <c r="U197" s="10"/>
      <c r="V197" s="10"/>
      <c r="W197" s="10"/>
      <c r="X197" s="10"/>
      <c r="Y197" s="10"/>
      <c r="Z197" s="10"/>
    </row>
    <row r="198" spans="1:26">
      <c r="A198" s="436">
        <v>2574</v>
      </c>
      <c r="B198" s="114" t="s">
        <v>673</v>
      </c>
      <c r="C198" s="369" t="s">
        <v>88</v>
      </c>
      <c r="D198" s="356">
        <v>6500</v>
      </c>
      <c r="E198" s="351">
        <v>1000</v>
      </c>
      <c r="F198" s="427">
        <f t="shared" si="33"/>
        <v>6.5</v>
      </c>
      <c r="G198" s="428"/>
      <c r="H198" s="351"/>
      <c r="I198" s="428">
        <f t="shared" si="36"/>
        <v>6.5</v>
      </c>
      <c r="J198" s="353">
        <v>0.05</v>
      </c>
      <c r="K198" s="351" t="s">
        <v>25</v>
      </c>
      <c r="L198" s="427" t="s">
        <v>28</v>
      </c>
      <c r="M198" s="10"/>
      <c r="N198" s="10"/>
      <c r="O198" s="10"/>
      <c r="P198" s="10"/>
      <c r="Q198" s="10"/>
      <c r="R198" s="10"/>
      <c r="S198" s="10"/>
      <c r="T198" s="10"/>
      <c r="U198" s="10"/>
      <c r="V198" s="10"/>
      <c r="W198" s="10"/>
      <c r="X198" s="10"/>
      <c r="Y198" s="10"/>
      <c r="Z198" s="10"/>
    </row>
    <row r="199" spans="1:26">
      <c r="A199" s="357">
        <v>2575</v>
      </c>
      <c r="B199" s="114" t="s">
        <v>673</v>
      </c>
      <c r="C199" s="369" t="s">
        <v>89</v>
      </c>
      <c r="D199" s="356">
        <v>911</v>
      </c>
      <c r="E199" s="351">
        <v>1000</v>
      </c>
      <c r="F199" s="427">
        <f t="shared" si="33"/>
        <v>0.91100000000000003</v>
      </c>
      <c r="G199" s="428">
        <v>88</v>
      </c>
      <c r="H199" s="351">
        <v>10</v>
      </c>
      <c r="I199" s="428">
        <f>G199/H199</f>
        <v>8.8000000000000007</v>
      </c>
      <c r="J199" s="353">
        <v>0.05</v>
      </c>
      <c r="K199" s="351" t="s">
        <v>25</v>
      </c>
      <c r="L199" s="427" t="s">
        <v>28</v>
      </c>
      <c r="M199" s="10"/>
      <c r="N199" s="10"/>
      <c r="O199" s="10"/>
      <c r="P199" s="10"/>
      <c r="Q199" s="10"/>
      <c r="R199" s="10"/>
      <c r="S199" s="10"/>
      <c r="T199" s="10"/>
      <c r="U199" s="10"/>
      <c r="V199" s="10"/>
      <c r="W199" s="10"/>
      <c r="X199" s="10"/>
      <c r="Y199" s="10"/>
      <c r="Z199" s="10"/>
    </row>
    <row r="200" spans="1:26">
      <c r="A200" s="357">
        <v>2576</v>
      </c>
      <c r="B200" s="114" t="s">
        <v>673</v>
      </c>
      <c r="C200" s="369" t="s">
        <v>90</v>
      </c>
      <c r="D200" s="356">
        <v>4400</v>
      </c>
      <c r="E200" s="351">
        <v>1000</v>
      </c>
      <c r="F200" s="427">
        <f>D200/E200</f>
        <v>4.4000000000000004</v>
      </c>
      <c r="G200" s="428">
        <v>100</v>
      </c>
      <c r="H200" s="351">
        <v>10</v>
      </c>
      <c r="I200" s="428">
        <f>G200/H200</f>
        <v>10</v>
      </c>
      <c r="J200" s="353">
        <v>0.05</v>
      </c>
      <c r="K200" s="351" t="s">
        <v>25</v>
      </c>
      <c r="L200" s="427" t="s">
        <v>28</v>
      </c>
      <c r="M200" s="10"/>
      <c r="N200" s="10"/>
      <c r="O200" s="10"/>
      <c r="P200" s="10"/>
      <c r="Q200" s="10"/>
      <c r="R200" s="10"/>
      <c r="S200" s="10"/>
      <c r="T200" s="10"/>
      <c r="U200" s="10"/>
      <c r="V200" s="10"/>
      <c r="W200" s="10"/>
      <c r="X200" s="10"/>
      <c r="Y200" s="10"/>
      <c r="Z200" s="10"/>
    </row>
    <row r="201" spans="1:26">
      <c r="A201" s="357">
        <v>2577</v>
      </c>
      <c r="B201" s="114" t="s">
        <v>673</v>
      </c>
      <c r="C201" s="369" t="s">
        <v>91</v>
      </c>
      <c r="D201" s="356">
        <v>500</v>
      </c>
      <c r="E201" s="351">
        <v>1000</v>
      </c>
      <c r="F201" s="427">
        <f t="shared" ref="F201" si="37">D201/E201</f>
        <v>0.5</v>
      </c>
      <c r="G201" s="428"/>
      <c r="H201" s="351"/>
      <c r="I201" s="428">
        <f t="shared" ref="I201" si="38">F201</f>
        <v>0.5</v>
      </c>
      <c r="J201" s="353">
        <v>0.05</v>
      </c>
      <c r="K201" s="351" t="s">
        <v>25</v>
      </c>
      <c r="L201" s="427" t="s">
        <v>27</v>
      </c>
      <c r="M201" s="10"/>
      <c r="N201" s="10"/>
      <c r="O201" s="10"/>
      <c r="P201" s="10"/>
      <c r="Q201" s="10"/>
      <c r="R201" s="10"/>
      <c r="S201" s="10"/>
      <c r="T201" s="10"/>
      <c r="U201" s="10"/>
      <c r="V201" s="10"/>
      <c r="W201" s="10"/>
      <c r="X201" s="10"/>
      <c r="Y201" s="10"/>
      <c r="Z201" s="10"/>
    </row>
    <row r="202" spans="1:26">
      <c r="A202" s="357">
        <v>2578</v>
      </c>
      <c r="B202" s="114" t="s">
        <v>673</v>
      </c>
      <c r="C202" s="369" t="s">
        <v>92</v>
      </c>
      <c r="D202" s="356">
        <v>3940</v>
      </c>
      <c r="E202" s="351">
        <v>5000</v>
      </c>
      <c r="F202" s="427">
        <f t="shared" si="33"/>
        <v>0.78800000000000003</v>
      </c>
      <c r="G202" s="428"/>
      <c r="H202" s="351"/>
      <c r="I202" s="428">
        <f t="shared" si="36"/>
        <v>0.78800000000000003</v>
      </c>
      <c r="J202" s="353">
        <v>0.05</v>
      </c>
      <c r="K202" s="351" t="s">
        <v>25</v>
      </c>
      <c r="L202" s="427" t="s">
        <v>27</v>
      </c>
      <c r="M202" s="10"/>
      <c r="N202" s="10"/>
      <c r="O202" s="10"/>
      <c r="P202" s="10"/>
      <c r="Q202" s="10"/>
      <c r="R202" s="10"/>
      <c r="S202" s="10"/>
      <c r="T202" s="10"/>
      <c r="U202" s="10"/>
      <c r="V202" s="10"/>
      <c r="W202" s="10"/>
      <c r="X202" s="10"/>
      <c r="Y202" s="10"/>
      <c r="Z202" s="10"/>
    </row>
    <row r="203" spans="1:26">
      <c r="A203" s="357">
        <v>2579</v>
      </c>
      <c r="B203" s="114" t="s">
        <v>673</v>
      </c>
      <c r="C203" s="369" t="s">
        <v>93</v>
      </c>
      <c r="D203" s="356">
        <v>1254</v>
      </c>
      <c r="E203" s="351">
        <v>1000</v>
      </c>
      <c r="F203" s="427">
        <f t="shared" si="33"/>
        <v>1.254</v>
      </c>
      <c r="G203" s="428"/>
      <c r="H203" s="351"/>
      <c r="I203" s="428">
        <f t="shared" si="36"/>
        <v>1.254</v>
      </c>
      <c r="J203" s="353">
        <v>0.05</v>
      </c>
      <c r="K203" s="351" t="s">
        <v>25</v>
      </c>
      <c r="L203" s="427" t="s">
        <v>27</v>
      </c>
      <c r="M203" s="10"/>
      <c r="N203" s="10"/>
      <c r="O203" s="10"/>
      <c r="P203" s="10"/>
      <c r="Q203" s="10"/>
      <c r="R203" s="10"/>
      <c r="S203" s="10"/>
      <c r="T203" s="10"/>
      <c r="U203" s="10"/>
      <c r="V203" s="10"/>
      <c r="W203" s="10"/>
      <c r="X203" s="10"/>
      <c r="Y203" s="10"/>
      <c r="Z203" s="10"/>
    </row>
    <row r="204" spans="1:26">
      <c r="A204" s="357">
        <v>2580</v>
      </c>
      <c r="B204" s="114" t="s">
        <v>673</v>
      </c>
      <c r="C204" s="369" t="s">
        <v>94</v>
      </c>
      <c r="D204" s="356">
        <v>943</v>
      </c>
      <c r="E204" s="351">
        <v>1000</v>
      </c>
      <c r="F204" s="427">
        <f t="shared" si="33"/>
        <v>0.94299999999999995</v>
      </c>
      <c r="G204" s="428">
        <v>320</v>
      </c>
      <c r="H204" s="351">
        <v>50</v>
      </c>
      <c r="I204" s="428">
        <f>G204/H204</f>
        <v>6.4</v>
      </c>
      <c r="J204" s="353">
        <v>0.5</v>
      </c>
      <c r="K204" s="351" t="s">
        <v>29</v>
      </c>
      <c r="L204" s="427" t="s">
        <v>27</v>
      </c>
      <c r="M204" s="10"/>
      <c r="N204" s="10"/>
      <c r="O204" s="10"/>
      <c r="P204" s="10"/>
      <c r="Q204" s="10"/>
      <c r="R204" s="10"/>
      <c r="S204" s="10"/>
      <c r="T204" s="10"/>
      <c r="U204" s="10"/>
      <c r="V204" s="10"/>
      <c r="W204" s="10"/>
      <c r="X204" s="10"/>
      <c r="Y204" s="10"/>
      <c r="Z204" s="10"/>
    </row>
    <row r="205" spans="1:26">
      <c r="A205" s="357">
        <v>2581</v>
      </c>
      <c r="B205" s="114" t="s">
        <v>673</v>
      </c>
      <c r="C205" s="369" t="s">
        <v>95</v>
      </c>
      <c r="D205" s="356">
        <v>32000</v>
      </c>
      <c r="E205" s="351">
        <v>1000</v>
      </c>
      <c r="F205" s="427">
        <f t="shared" si="33"/>
        <v>32</v>
      </c>
      <c r="G205" s="355"/>
      <c r="H205" s="351"/>
      <c r="I205" s="352">
        <f t="shared" ref="I205" si="39">F205</f>
        <v>32</v>
      </c>
      <c r="J205" s="353">
        <v>0.05</v>
      </c>
      <c r="K205" s="351" t="s">
        <v>25</v>
      </c>
      <c r="L205" s="427" t="s">
        <v>28</v>
      </c>
      <c r="M205" s="10"/>
      <c r="N205" s="10"/>
      <c r="O205" s="10"/>
      <c r="P205" s="10"/>
      <c r="Q205" s="10"/>
      <c r="R205" s="10"/>
      <c r="S205" s="10"/>
      <c r="T205" s="10"/>
      <c r="U205" s="10"/>
      <c r="V205" s="10"/>
      <c r="W205" s="10"/>
      <c r="X205" s="10"/>
      <c r="Y205" s="10"/>
      <c r="Z205" s="10"/>
    </row>
    <row r="206" spans="1:26">
      <c r="A206" s="357">
        <v>2582</v>
      </c>
      <c r="B206" s="114" t="s">
        <v>673</v>
      </c>
      <c r="C206" s="369" t="s">
        <v>96</v>
      </c>
      <c r="D206" s="356">
        <v>500</v>
      </c>
      <c r="E206" s="351">
        <v>1000</v>
      </c>
      <c r="F206" s="427">
        <f t="shared" si="33"/>
        <v>0.5</v>
      </c>
      <c r="G206" s="428"/>
      <c r="H206" s="351"/>
      <c r="I206" s="428">
        <f>F206</f>
        <v>0.5</v>
      </c>
      <c r="J206" s="353">
        <v>0.05</v>
      </c>
      <c r="K206" s="351" t="s">
        <v>25</v>
      </c>
      <c r="L206" s="427" t="s">
        <v>27</v>
      </c>
      <c r="M206" s="10"/>
      <c r="N206" s="10"/>
      <c r="O206" s="10"/>
      <c r="P206" s="10"/>
      <c r="Q206" s="10"/>
      <c r="R206" s="10"/>
      <c r="S206" s="10"/>
      <c r="T206" s="10"/>
      <c r="U206" s="10"/>
      <c r="V206" s="10"/>
      <c r="W206" s="10"/>
      <c r="X206" s="10"/>
      <c r="Y206" s="10"/>
      <c r="Z206" s="10"/>
    </row>
    <row r="207" spans="1:26">
      <c r="A207" s="357">
        <v>2583</v>
      </c>
      <c r="B207" s="114" t="s">
        <v>673</v>
      </c>
      <c r="C207" s="369" t="s">
        <v>97</v>
      </c>
      <c r="D207" s="450">
        <v>762.5</v>
      </c>
      <c r="E207" s="351">
        <v>1000</v>
      </c>
      <c r="F207" s="451">
        <f t="shared" si="33"/>
        <v>0.76249999999999996</v>
      </c>
      <c r="G207" s="428"/>
      <c r="H207" s="351"/>
      <c r="I207" s="452">
        <f>F207</f>
        <v>0.76249999999999996</v>
      </c>
      <c r="J207" s="353">
        <v>0.05</v>
      </c>
      <c r="K207" s="351" t="s">
        <v>25</v>
      </c>
      <c r="L207" s="427" t="s">
        <v>27</v>
      </c>
      <c r="M207" s="10"/>
      <c r="N207" s="10"/>
      <c r="O207" s="10"/>
      <c r="P207" s="10"/>
      <c r="Q207" s="10"/>
      <c r="R207" s="10"/>
      <c r="S207" s="10"/>
      <c r="T207" s="10"/>
      <c r="U207" s="10"/>
      <c r="V207" s="10"/>
      <c r="W207" s="10"/>
      <c r="X207" s="10"/>
      <c r="Y207" s="10"/>
      <c r="Z207" s="10"/>
    </row>
    <row r="208" spans="1:26">
      <c r="A208" s="357">
        <v>2584</v>
      </c>
      <c r="B208" s="114" t="s">
        <v>673</v>
      </c>
      <c r="C208" s="369" t="s">
        <v>98</v>
      </c>
      <c r="D208" s="356">
        <v>109</v>
      </c>
      <c r="E208" s="351">
        <v>1000</v>
      </c>
      <c r="F208" s="427">
        <f t="shared" si="33"/>
        <v>0.109</v>
      </c>
      <c r="G208" s="428">
        <v>172.5</v>
      </c>
      <c r="H208" s="351">
        <v>50</v>
      </c>
      <c r="I208" s="428">
        <f>G208/H208</f>
        <v>3.45</v>
      </c>
      <c r="J208" s="353">
        <v>0.05</v>
      </c>
      <c r="K208" s="351" t="s">
        <v>25</v>
      </c>
      <c r="L208" s="427" t="s">
        <v>27</v>
      </c>
      <c r="M208" s="10"/>
      <c r="N208" s="10"/>
      <c r="O208" s="10"/>
      <c r="P208" s="10"/>
      <c r="Q208" s="10"/>
      <c r="R208" s="10"/>
      <c r="S208" s="10"/>
      <c r="T208" s="10"/>
      <c r="U208" s="10"/>
      <c r="V208" s="10"/>
      <c r="W208" s="10"/>
      <c r="X208" s="10"/>
      <c r="Y208" s="10"/>
      <c r="Z208" s="10"/>
    </row>
    <row r="209" spans="1:26">
      <c r="A209" s="357">
        <v>2585</v>
      </c>
      <c r="B209" s="114" t="s">
        <v>673</v>
      </c>
      <c r="C209" s="369" t="s">
        <v>99</v>
      </c>
      <c r="D209" s="356">
        <v>969</v>
      </c>
      <c r="E209" s="351">
        <v>1000</v>
      </c>
      <c r="F209" s="427">
        <f t="shared" si="33"/>
        <v>0.96899999999999997</v>
      </c>
      <c r="G209" s="428">
        <v>0.5</v>
      </c>
      <c r="H209" s="351">
        <v>50</v>
      </c>
      <c r="I209" s="428">
        <f>G209/H209</f>
        <v>0.01</v>
      </c>
      <c r="J209" s="353">
        <v>0.05</v>
      </c>
      <c r="K209" s="351" t="s">
        <v>25</v>
      </c>
      <c r="L209" s="427" t="s">
        <v>27</v>
      </c>
      <c r="M209" s="10"/>
      <c r="N209" s="10"/>
      <c r="O209" s="10"/>
      <c r="P209" s="10"/>
      <c r="Q209" s="10"/>
      <c r="R209" s="10"/>
      <c r="S209" s="10"/>
      <c r="T209" s="10"/>
      <c r="U209" s="10"/>
      <c r="V209" s="10"/>
      <c r="W209" s="10"/>
      <c r="X209" s="10"/>
      <c r="Y209" s="10"/>
      <c r="Z209" s="10"/>
    </row>
    <row r="210" spans="1:26">
      <c r="A210" s="357">
        <v>2586</v>
      </c>
      <c r="B210" s="114" t="s">
        <v>673</v>
      </c>
      <c r="C210" s="369" t="s">
        <v>100</v>
      </c>
      <c r="D210" s="356">
        <v>841</v>
      </c>
      <c r="E210" s="351">
        <v>1000</v>
      </c>
      <c r="F210" s="427">
        <f t="shared" si="33"/>
        <v>0.84099999999999997</v>
      </c>
      <c r="G210" s="428"/>
      <c r="H210" s="351"/>
      <c r="I210" s="428">
        <f t="shared" si="36"/>
        <v>0.84099999999999997</v>
      </c>
      <c r="J210" s="353">
        <v>0.05</v>
      </c>
      <c r="K210" s="351" t="s">
        <v>25</v>
      </c>
      <c r="L210" s="427" t="s">
        <v>27</v>
      </c>
      <c r="M210" s="10"/>
      <c r="N210" s="10"/>
      <c r="O210" s="10"/>
      <c r="P210" s="10"/>
      <c r="Q210" s="10"/>
      <c r="R210" s="10"/>
      <c r="S210" s="10"/>
      <c r="T210" s="10"/>
      <c r="U210" s="10"/>
      <c r="V210" s="10"/>
      <c r="W210" s="10"/>
      <c r="X210" s="10"/>
      <c r="Y210" s="10"/>
      <c r="Z210" s="10"/>
    </row>
    <row r="211" spans="1:26">
      <c r="A211" s="436">
        <v>2587</v>
      </c>
      <c r="B211" s="114" t="s">
        <v>673</v>
      </c>
      <c r="C211" s="369" t="s">
        <v>101</v>
      </c>
      <c r="D211" s="356">
        <v>1000</v>
      </c>
      <c r="E211" s="351">
        <v>5000</v>
      </c>
      <c r="F211" s="427">
        <f t="shared" si="33"/>
        <v>0.2</v>
      </c>
      <c r="G211" s="428"/>
      <c r="H211" s="351"/>
      <c r="I211" s="428">
        <f t="shared" si="36"/>
        <v>0.2</v>
      </c>
      <c r="J211" s="353">
        <v>0.5</v>
      </c>
      <c r="K211" s="351" t="s">
        <v>29</v>
      </c>
      <c r="L211" s="427" t="s">
        <v>27</v>
      </c>
      <c r="M211" s="10"/>
      <c r="N211" s="10"/>
      <c r="O211" s="10"/>
      <c r="P211" s="10"/>
      <c r="Q211" s="10"/>
      <c r="R211" s="10"/>
      <c r="S211" s="10"/>
      <c r="T211" s="10"/>
      <c r="U211" s="10"/>
      <c r="V211" s="10"/>
      <c r="W211" s="10"/>
      <c r="X211" s="10"/>
      <c r="Y211" s="10"/>
      <c r="Z211" s="10"/>
    </row>
    <row r="212" spans="1:26">
      <c r="A212" s="436">
        <v>2588</v>
      </c>
      <c r="B212" s="114" t="s">
        <v>673</v>
      </c>
      <c r="C212" s="369" t="s">
        <v>102</v>
      </c>
      <c r="D212" s="356">
        <v>4400</v>
      </c>
      <c r="E212" s="351">
        <v>1000</v>
      </c>
      <c r="F212" s="427">
        <f t="shared" si="33"/>
        <v>4.4000000000000004</v>
      </c>
      <c r="G212" s="428"/>
      <c r="H212" s="351"/>
      <c r="I212" s="428">
        <f t="shared" si="36"/>
        <v>4.4000000000000004</v>
      </c>
      <c r="J212" s="353">
        <v>0.5</v>
      </c>
      <c r="K212" s="351" t="s">
        <v>29</v>
      </c>
      <c r="L212" s="427" t="s">
        <v>27</v>
      </c>
      <c r="M212" s="10"/>
      <c r="N212" s="10"/>
      <c r="O212" s="10"/>
      <c r="P212" s="10"/>
      <c r="Q212" s="10"/>
      <c r="R212" s="10"/>
      <c r="S212" s="10"/>
      <c r="T212" s="10"/>
      <c r="U212" s="10"/>
      <c r="V212" s="10"/>
      <c r="W212" s="10"/>
      <c r="X212" s="10"/>
      <c r="Y212" s="10"/>
      <c r="Z212" s="10"/>
    </row>
    <row r="213" spans="1:26">
      <c r="A213" s="436">
        <v>2589</v>
      </c>
      <c r="B213" s="114" t="s">
        <v>673</v>
      </c>
      <c r="C213" s="369" t="s">
        <v>103</v>
      </c>
      <c r="D213" s="356">
        <v>1.8</v>
      </c>
      <c r="E213" s="351">
        <v>1000</v>
      </c>
      <c r="F213" s="427">
        <f t="shared" si="33"/>
        <v>1.8E-3</v>
      </c>
      <c r="G213" s="428"/>
      <c r="H213" s="351"/>
      <c r="I213" s="428">
        <f t="shared" si="36"/>
        <v>1.8E-3</v>
      </c>
      <c r="J213" s="353">
        <v>0.05</v>
      </c>
      <c r="K213" s="351" t="s">
        <v>25</v>
      </c>
      <c r="L213" s="427" t="s">
        <v>27</v>
      </c>
      <c r="M213" s="10"/>
      <c r="N213" s="10"/>
      <c r="O213" s="10"/>
      <c r="P213" s="10"/>
      <c r="Q213" s="10"/>
      <c r="R213" s="10"/>
      <c r="S213" s="10"/>
      <c r="T213" s="10"/>
      <c r="U213" s="10"/>
      <c r="V213" s="10"/>
      <c r="W213" s="10"/>
      <c r="X213" s="10"/>
      <c r="Y213" s="10"/>
      <c r="Z213" s="10"/>
    </row>
    <row r="214" spans="1:26">
      <c r="A214" s="436">
        <v>2590</v>
      </c>
      <c r="B214" s="114" t="s">
        <v>673</v>
      </c>
      <c r="C214" s="369" t="s">
        <v>104</v>
      </c>
      <c r="D214" s="356">
        <v>100</v>
      </c>
      <c r="E214" s="351">
        <v>5000</v>
      </c>
      <c r="F214" s="427">
        <f t="shared" si="33"/>
        <v>0.02</v>
      </c>
      <c r="G214" s="428"/>
      <c r="H214" s="351"/>
      <c r="I214" s="428">
        <f t="shared" si="36"/>
        <v>0.02</v>
      </c>
      <c r="J214" s="353">
        <v>0.5</v>
      </c>
      <c r="K214" s="351" t="s">
        <v>29</v>
      </c>
      <c r="L214" s="427" t="s">
        <v>27</v>
      </c>
      <c r="M214" s="10"/>
      <c r="N214" s="10"/>
      <c r="O214" s="10"/>
      <c r="P214" s="10"/>
      <c r="Q214" s="10"/>
      <c r="R214" s="10"/>
      <c r="S214" s="10"/>
      <c r="T214" s="10"/>
      <c r="U214" s="10"/>
      <c r="V214" s="10"/>
      <c r="W214" s="10"/>
      <c r="X214" s="10"/>
      <c r="Y214" s="10"/>
      <c r="Z214" s="10"/>
    </row>
    <row r="215" spans="1:26">
      <c r="A215" s="357">
        <v>2591</v>
      </c>
      <c r="B215" s="114" t="s">
        <v>673</v>
      </c>
      <c r="C215" s="369" t="s">
        <v>105</v>
      </c>
      <c r="D215" s="356">
        <v>10000</v>
      </c>
      <c r="E215" s="351">
        <v>10000</v>
      </c>
      <c r="F215" s="427">
        <f t="shared" si="33"/>
        <v>1</v>
      </c>
      <c r="G215" s="428"/>
      <c r="H215" s="351"/>
      <c r="I215" s="428">
        <f t="shared" si="36"/>
        <v>1</v>
      </c>
      <c r="J215" s="353">
        <v>0.05</v>
      </c>
      <c r="K215" s="351" t="s">
        <v>25</v>
      </c>
      <c r="L215" s="427" t="s">
        <v>27</v>
      </c>
      <c r="M215" s="10"/>
      <c r="N215" s="10"/>
      <c r="O215" s="10"/>
      <c r="P215" s="10"/>
      <c r="Q215" s="10"/>
      <c r="R215" s="10"/>
      <c r="S215" s="10"/>
      <c r="T215" s="10"/>
      <c r="U215" s="10"/>
      <c r="V215" s="10"/>
      <c r="W215" s="10"/>
      <c r="X215" s="10"/>
      <c r="Y215" s="10"/>
      <c r="Z215" s="10"/>
    </row>
    <row r="216" spans="1:26">
      <c r="A216" s="357">
        <v>2592</v>
      </c>
      <c r="B216" s="114" t="s">
        <v>673</v>
      </c>
      <c r="C216" s="369" t="s">
        <v>106</v>
      </c>
      <c r="D216" s="356">
        <v>100</v>
      </c>
      <c r="E216" s="351">
        <v>1000</v>
      </c>
      <c r="F216" s="427">
        <f>D216/E216</f>
        <v>0.1</v>
      </c>
      <c r="G216" s="428">
        <v>100</v>
      </c>
      <c r="H216" s="351">
        <v>50</v>
      </c>
      <c r="I216" s="428">
        <f>G216/H216</f>
        <v>2</v>
      </c>
      <c r="J216" s="353">
        <v>0.05</v>
      </c>
      <c r="K216" s="351" t="s">
        <v>25</v>
      </c>
      <c r="L216" s="427" t="s">
        <v>28</v>
      </c>
      <c r="M216" s="10"/>
      <c r="N216" s="10"/>
      <c r="O216" s="10"/>
      <c r="P216" s="10"/>
      <c r="Q216" s="10"/>
      <c r="R216" s="10"/>
      <c r="S216" s="10"/>
      <c r="T216" s="10"/>
      <c r="U216" s="10"/>
      <c r="V216" s="10"/>
      <c r="W216" s="10"/>
      <c r="X216" s="10"/>
      <c r="Y216" s="10"/>
      <c r="Z216" s="10"/>
    </row>
    <row r="217" spans="1:26">
      <c r="A217" s="357">
        <v>2593</v>
      </c>
      <c r="B217" s="114" t="s">
        <v>673</v>
      </c>
      <c r="C217" s="369" t="s">
        <v>107</v>
      </c>
      <c r="D217" s="356">
        <v>209</v>
      </c>
      <c r="E217" s="351">
        <v>5000</v>
      </c>
      <c r="F217" s="427">
        <f t="shared" si="33"/>
        <v>4.1799999999999997E-2</v>
      </c>
      <c r="G217" s="428"/>
      <c r="H217" s="351"/>
      <c r="I217" s="428">
        <f t="shared" si="36"/>
        <v>4.1799999999999997E-2</v>
      </c>
      <c r="J217" s="353">
        <v>1</v>
      </c>
      <c r="K217" s="351" t="s">
        <v>36</v>
      </c>
      <c r="L217" s="427" t="s">
        <v>27</v>
      </c>
      <c r="M217" s="10"/>
      <c r="N217" s="10"/>
      <c r="O217" s="10"/>
      <c r="P217" s="10"/>
      <c r="Q217" s="10"/>
      <c r="R217" s="10"/>
      <c r="S217" s="10"/>
      <c r="T217" s="10"/>
      <c r="U217" s="10"/>
      <c r="V217" s="10"/>
      <c r="W217" s="10"/>
      <c r="X217" s="10"/>
      <c r="Y217" s="10"/>
      <c r="Z217" s="10"/>
    </row>
    <row r="218" spans="1:26">
      <c r="A218" s="357">
        <v>2594</v>
      </c>
      <c r="B218" s="114" t="s">
        <v>673</v>
      </c>
      <c r="C218" s="369" t="s">
        <v>325</v>
      </c>
      <c r="D218" s="356">
        <v>188</v>
      </c>
      <c r="E218" s="351">
        <v>5000</v>
      </c>
      <c r="F218" s="427">
        <f t="shared" si="33"/>
        <v>3.7600000000000001E-2</v>
      </c>
      <c r="G218" s="428"/>
      <c r="H218" s="351"/>
      <c r="I218" s="428">
        <f t="shared" si="36"/>
        <v>3.7600000000000001E-2</v>
      </c>
      <c r="J218" s="353">
        <v>1</v>
      </c>
      <c r="K218" s="351" t="s">
        <v>36</v>
      </c>
      <c r="L218" s="427" t="s">
        <v>27</v>
      </c>
      <c r="M218" s="10"/>
      <c r="N218" s="10"/>
      <c r="O218" s="10"/>
      <c r="P218" s="10"/>
      <c r="Q218" s="10"/>
      <c r="R218" s="10"/>
      <c r="S218" s="10"/>
      <c r="T218" s="10"/>
      <c r="U218" s="10"/>
      <c r="V218" s="10"/>
      <c r="W218" s="10"/>
      <c r="X218" s="10"/>
      <c r="Y218" s="10"/>
      <c r="Z218" s="10"/>
    </row>
    <row r="219" spans="1:26">
      <c r="A219" s="357">
        <v>2595</v>
      </c>
      <c r="B219" s="114" t="s">
        <v>673</v>
      </c>
      <c r="C219" s="369" t="s">
        <v>108</v>
      </c>
      <c r="D219" s="356">
        <v>600</v>
      </c>
      <c r="E219" s="351">
        <v>1000</v>
      </c>
      <c r="F219" s="427">
        <f>D219/E219</f>
        <v>0.6</v>
      </c>
      <c r="G219" s="428">
        <v>12.5</v>
      </c>
      <c r="H219" s="351">
        <v>50</v>
      </c>
      <c r="I219" s="428">
        <f>G219/H219</f>
        <v>0.25</v>
      </c>
      <c r="J219" s="353">
        <v>0.05</v>
      </c>
      <c r="K219" s="351" t="s">
        <v>25</v>
      </c>
      <c r="L219" s="427" t="s">
        <v>27</v>
      </c>
      <c r="M219" s="10"/>
      <c r="N219" s="10"/>
      <c r="O219" s="10"/>
      <c r="P219" s="10"/>
      <c r="Q219" s="10"/>
      <c r="R219" s="10"/>
      <c r="S219" s="10"/>
      <c r="T219" s="10"/>
      <c r="U219" s="10"/>
      <c r="V219" s="10"/>
      <c r="W219" s="10"/>
      <c r="X219" s="10"/>
      <c r="Y219" s="10"/>
      <c r="Z219" s="10"/>
    </row>
    <row r="220" spans="1:26">
      <c r="A220" s="357">
        <v>2596</v>
      </c>
      <c r="B220" s="114" t="s">
        <v>673</v>
      </c>
      <c r="C220" s="369" t="s">
        <v>109</v>
      </c>
      <c r="D220" s="356">
        <v>490</v>
      </c>
      <c r="E220" s="351">
        <v>1000</v>
      </c>
      <c r="F220" s="427">
        <f t="shared" si="33"/>
        <v>0.49</v>
      </c>
      <c r="G220" s="428"/>
      <c r="H220" s="351"/>
      <c r="I220" s="428">
        <f t="shared" si="36"/>
        <v>0.49</v>
      </c>
      <c r="J220" s="353">
        <v>0.05</v>
      </c>
      <c r="K220" s="351" t="s">
        <v>25</v>
      </c>
      <c r="L220" s="427" t="s">
        <v>27</v>
      </c>
      <c r="M220" s="10"/>
      <c r="N220" s="10"/>
      <c r="O220" s="10"/>
      <c r="P220" s="10"/>
      <c r="Q220" s="10"/>
      <c r="R220" s="10"/>
      <c r="S220" s="10"/>
      <c r="T220" s="10"/>
      <c r="U220" s="10"/>
      <c r="V220" s="10"/>
      <c r="W220" s="10"/>
      <c r="X220" s="10"/>
      <c r="Y220" s="10"/>
      <c r="Z220" s="10"/>
    </row>
    <row r="221" spans="1:26">
      <c r="A221" s="357">
        <v>2597</v>
      </c>
      <c r="B221" s="114" t="s">
        <v>673</v>
      </c>
      <c r="C221" s="369" t="s">
        <v>326</v>
      </c>
      <c r="D221" s="356">
        <v>18</v>
      </c>
      <c r="E221" s="351">
        <v>1000</v>
      </c>
      <c r="F221" s="427">
        <f t="shared" si="33"/>
        <v>1.7999999999999999E-2</v>
      </c>
      <c r="G221" s="428">
        <v>3.3</v>
      </c>
      <c r="H221" s="351">
        <v>100</v>
      </c>
      <c r="I221" s="428">
        <f>G221/H221</f>
        <v>3.3000000000000002E-2</v>
      </c>
      <c r="J221" s="353">
        <v>0.05</v>
      </c>
      <c r="K221" s="351" t="s">
        <v>25</v>
      </c>
      <c r="L221" s="427" t="s">
        <v>27</v>
      </c>
      <c r="M221" s="10"/>
      <c r="N221" s="10"/>
      <c r="O221" s="10"/>
      <c r="P221" s="10"/>
      <c r="Q221" s="10"/>
      <c r="R221" s="10"/>
      <c r="S221" s="10"/>
      <c r="T221" s="10"/>
      <c r="U221" s="10"/>
      <c r="V221" s="10"/>
      <c r="W221" s="10"/>
      <c r="X221" s="10"/>
      <c r="Y221" s="10"/>
      <c r="Z221" s="10"/>
    </row>
    <row r="222" spans="1:26">
      <c r="A222" s="357">
        <v>2598</v>
      </c>
      <c r="B222" s="114" t="s">
        <v>673</v>
      </c>
      <c r="C222" s="369" t="s">
        <v>110</v>
      </c>
      <c r="D222" s="356">
        <v>75</v>
      </c>
      <c r="E222" s="351">
        <v>1000</v>
      </c>
      <c r="F222" s="427">
        <f>D222/E222</f>
        <v>7.4999999999999997E-2</v>
      </c>
      <c r="G222" s="428">
        <v>5.6</v>
      </c>
      <c r="H222" s="351">
        <v>50</v>
      </c>
      <c r="I222" s="428">
        <f>G222/H222</f>
        <v>0.11199999999999999</v>
      </c>
      <c r="J222" s="353">
        <v>1</v>
      </c>
      <c r="K222" s="351" t="s">
        <v>36</v>
      </c>
      <c r="L222" s="427" t="s">
        <v>27</v>
      </c>
      <c r="M222" s="10"/>
      <c r="N222" s="10"/>
      <c r="O222" s="10"/>
      <c r="P222" s="10"/>
      <c r="Q222" s="10"/>
      <c r="R222" s="10"/>
      <c r="S222" s="10"/>
      <c r="T222" s="10"/>
      <c r="U222" s="10"/>
      <c r="V222" s="10"/>
      <c r="W222" s="10"/>
      <c r="X222" s="10"/>
      <c r="Y222" s="10"/>
      <c r="Z222" s="10"/>
    </row>
    <row r="223" spans="1:26">
      <c r="A223" s="436">
        <v>2599</v>
      </c>
      <c r="B223" s="114" t="s">
        <v>673</v>
      </c>
      <c r="C223" s="369" t="s">
        <v>111</v>
      </c>
      <c r="D223" s="353">
        <v>100</v>
      </c>
      <c r="E223" s="351">
        <v>1000</v>
      </c>
      <c r="F223" s="354">
        <f t="shared" si="33"/>
        <v>0.1</v>
      </c>
      <c r="G223" s="355">
        <v>120</v>
      </c>
      <c r="H223" s="351">
        <v>100</v>
      </c>
      <c r="I223" s="352">
        <f>G223/H223</f>
        <v>1.2</v>
      </c>
      <c r="J223" s="353">
        <v>0.5</v>
      </c>
      <c r="K223" s="351" t="s">
        <v>29</v>
      </c>
      <c r="L223" s="427" t="s">
        <v>27</v>
      </c>
      <c r="M223" s="10"/>
      <c r="N223" s="10"/>
      <c r="O223" s="10"/>
      <c r="P223" s="10"/>
      <c r="Q223" s="10"/>
      <c r="R223" s="10"/>
      <c r="S223" s="10"/>
      <c r="T223" s="10"/>
      <c r="U223" s="10"/>
      <c r="V223" s="10"/>
      <c r="W223" s="10"/>
      <c r="X223" s="10"/>
      <c r="Y223" s="10"/>
      <c r="Z223" s="10"/>
    </row>
    <row r="224" spans="1:26">
      <c r="A224" s="436">
        <v>2600</v>
      </c>
      <c r="B224" s="114" t="s">
        <v>673</v>
      </c>
      <c r="C224" s="369" t="s">
        <v>112</v>
      </c>
      <c r="D224" s="353">
        <v>120</v>
      </c>
      <c r="E224" s="351">
        <v>1000</v>
      </c>
      <c r="F224" s="354">
        <f t="shared" si="33"/>
        <v>0.12</v>
      </c>
      <c r="G224" s="355">
        <v>120</v>
      </c>
      <c r="H224" s="351">
        <v>100</v>
      </c>
      <c r="I224" s="352">
        <f>G224/H224</f>
        <v>1.2</v>
      </c>
      <c r="J224" s="353">
        <v>1</v>
      </c>
      <c r="K224" s="351" t="s">
        <v>36</v>
      </c>
      <c r="L224" s="427" t="s">
        <v>27</v>
      </c>
      <c r="M224" s="10"/>
      <c r="N224" s="10"/>
      <c r="O224" s="10"/>
      <c r="P224" s="10"/>
      <c r="Q224" s="10"/>
      <c r="R224" s="10"/>
      <c r="S224" s="10"/>
      <c r="T224" s="10"/>
      <c r="U224" s="10"/>
      <c r="V224" s="10"/>
      <c r="W224" s="10"/>
      <c r="X224" s="10"/>
      <c r="Y224" s="10"/>
      <c r="Z224" s="10"/>
    </row>
    <row r="225" spans="1:26">
      <c r="A225" s="436">
        <v>2601</v>
      </c>
      <c r="B225" s="114" t="s">
        <v>673</v>
      </c>
      <c r="C225" s="369" t="s">
        <v>113</v>
      </c>
      <c r="D225" s="353">
        <v>120</v>
      </c>
      <c r="E225" s="351">
        <v>1000</v>
      </c>
      <c r="F225" s="354">
        <f t="shared" si="33"/>
        <v>0.12</v>
      </c>
      <c r="G225" s="355">
        <v>120</v>
      </c>
      <c r="H225" s="351">
        <v>100</v>
      </c>
      <c r="I225" s="352">
        <f>G225/H225</f>
        <v>1.2</v>
      </c>
      <c r="J225" s="353">
        <v>0.5</v>
      </c>
      <c r="K225" s="351" t="s">
        <v>29</v>
      </c>
      <c r="L225" s="427" t="s">
        <v>27</v>
      </c>
      <c r="M225" s="10"/>
      <c r="N225" s="10"/>
      <c r="O225" s="10"/>
      <c r="P225" s="10"/>
      <c r="Q225" s="10"/>
      <c r="R225" s="10"/>
      <c r="S225" s="10"/>
      <c r="T225" s="10"/>
      <c r="U225" s="10"/>
      <c r="V225" s="10"/>
      <c r="W225" s="10"/>
      <c r="X225" s="10"/>
      <c r="Y225" s="10"/>
      <c r="Z225" s="10"/>
    </row>
    <row r="226" spans="1:26">
      <c r="A226" s="436">
        <v>2602</v>
      </c>
      <c r="B226" s="114" t="s">
        <v>673</v>
      </c>
      <c r="C226" s="369" t="s">
        <v>114</v>
      </c>
      <c r="D226" s="353">
        <v>38</v>
      </c>
      <c r="E226" s="351">
        <v>1000</v>
      </c>
      <c r="F226" s="354">
        <f t="shared" si="33"/>
        <v>3.7999999999999999E-2</v>
      </c>
      <c r="G226" s="355"/>
      <c r="H226" s="351"/>
      <c r="I226" s="352">
        <f t="shared" ref="I226:I230" si="40">F226</f>
        <v>3.7999999999999999E-2</v>
      </c>
      <c r="J226" s="353">
        <v>1</v>
      </c>
      <c r="K226" s="351" t="s">
        <v>36</v>
      </c>
      <c r="L226" s="427" t="s">
        <v>27</v>
      </c>
      <c r="M226" s="10"/>
      <c r="N226" s="10"/>
      <c r="O226" s="10"/>
      <c r="P226" s="10"/>
      <c r="Q226" s="10"/>
      <c r="R226" s="10"/>
      <c r="S226" s="10"/>
      <c r="T226" s="10"/>
      <c r="U226" s="10"/>
      <c r="V226" s="10"/>
      <c r="W226" s="10"/>
      <c r="X226" s="10"/>
      <c r="Y226" s="10"/>
      <c r="Z226" s="10"/>
    </row>
    <row r="227" spans="1:26">
      <c r="A227" s="357">
        <v>2603</v>
      </c>
      <c r="B227" s="114" t="s">
        <v>673</v>
      </c>
      <c r="C227" s="369" t="s">
        <v>327</v>
      </c>
      <c r="D227" s="353">
        <v>100</v>
      </c>
      <c r="E227" s="351">
        <v>5000</v>
      </c>
      <c r="F227" s="354">
        <f t="shared" si="33"/>
        <v>0.02</v>
      </c>
      <c r="G227" s="355"/>
      <c r="H227" s="351"/>
      <c r="I227" s="352">
        <f t="shared" si="40"/>
        <v>0.02</v>
      </c>
      <c r="J227" s="353">
        <v>1</v>
      </c>
      <c r="K227" s="351" t="s">
        <v>36</v>
      </c>
      <c r="L227" s="427" t="s">
        <v>26</v>
      </c>
      <c r="M227" s="10"/>
      <c r="N227" s="10"/>
      <c r="O227" s="10"/>
      <c r="P227" s="10"/>
      <c r="Q227" s="10"/>
      <c r="R227" s="10"/>
      <c r="S227" s="10"/>
      <c r="T227" s="10"/>
      <c r="U227" s="10"/>
      <c r="V227" s="10"/>
      <c r="W227" s="10"/>
      <c r="X227" s="10"/>
      <c r="Y227" s="10"/>
      <c r="Z227" s="10"/>
    </row>
    <row r="228" spans="1:26">
      <c r="A228" s="357">
        <v>2604</v>
      </c>
      <c r="B228" s="114" t="s">
        <v>673</v>
      </c>
      <c r="C228" s="369" t="s">
        <v>115</v>
      </c>
      <c r="D228" s="353">
        <v>13</v>
      </c>
      <c r="E228" s="351">
        <v>5000</v>
      </c>
      <c r="F228" s="354">
        <f>D228/E228</f>
        <v>2.5999999999999999E-3</v>
      </c>
      <c r="G228" s="355"/>
      <c r="H228" s="351"/>
      <c r="I228" s="352">
        <f t="shared" si="40"/>
        <v>2.5999999999999999E-3</v>
      </c>
      <c r="J228" s="353">
        <v>1</v>
      </c>
      <c r="K228" s="351" t="s">
        <v>27</v>
      </c>
      <c r="L228" s="427" t="s">
        <v>27</v>
      </c>
      <c r="M228" s="10"/>
      <c r="N228" s="10"/>
      <c r="O228" s="10"/>
      <c r="P228" s="10"/>
      <c r="Q228" s="10"/>
      <c r="R228" s="10"/>
      <c r="S228" s="10"/>
      <c r="T228" s="10"/>
      <c r="U228" s="10"/>
      <c r="V228" s="10"/>
      <c r="W228" s="10"/>
      <c r="X228" s="10"/>
      <c r="Y228" s="10"/>
      <c r="Z228" s="10"/>
    </row>
    <row r="229" spans="1:26">
      <c r="A229" s="357">
        <v>2605</v>
      </c>
      <c r="B229" s="114" t="s">
        <v>673</v>
      </c>
      <c r="C229" s="369" t="s">
        <v>116</v>
      </c>
      <c r="D229" s="356">
        <v>40.700000000000003</v>
      </c>
      <c r="E229" s="351">
        <v>1000</v>
      </c>
      <c r="F229" s="427">
        <f>D229/E229</f>
        <v>4.07E-2</v>
      </c>
      <c r="G229" s="428"/>
      <c r="H229" s="351"/>
      <c r="I229" s="428">
        <f>F229</f>
        <v>4.07E-2</v>
      </c>
      <c r="J229" s="353">
        <v>0.05</v>
      </c>
      <c r="K229" s="351" t="s">
        <v>25</v>
      </c>
      <c r="L229" s="427" t="s">
        <v>27</v>
      </c>
      <c r="M229" s="10"/>
      <c r="N229" s="10"/>
      <c r="O229" s="10"/>
      <c r="P229" s="10"/>
      <c r="Q229" s="10"/>
      <c r="R229" s="10"/>
      <c r="S229" s="10"/>
      <c r="T229" s="10"/>
      <c r="U229" s="10"/>
      <c r="V229" s="10"/>
      <c r="W229" s="10"/>
      <c r="X229" s="10"/>
      <c r="Y229" s="10"/>
      <c r="Z229" s="10"/>
    </row>
    <row r="230" spans="1:26">
      <c r="A230" s="357">
        <v>2606</v>
      </c>
      <c r="B230" s="114" t="s">
        <v>673</v>
      </c>
      <c r="C230" s="369" t="s">
        <v>117</v>
      </c>
      <c r="D230" s="353">
        <v>528</v>
      </c>
      <c r="E230" s="351">
        <v>1000</v>
      </c>
      <c r="F230" s="354">
        <f t="shared" ref="F230:F244" si="41">D230/E230</f>
        <v>0.52800000000000002</v>
      </c>
      <c r="G230" s="428"/>
      <c r="H230" s="351"/>
      <c r="I230" s="428">
        <f t="shared" si="40"/>
        <v>0.52800000000000002</v>
      </c>
      <c r="J230" s="353">
        <v>0.05</v>
      </c>
      <c r="K230" s="351" t="s">
        <v>25</v>
      </c>
      <c r="L230" s="427" t="s">
        <v>26</v>
      </c>
      <c r="M230" s="10"/>
      <c r="N230" s="10"/>
      <c r="O230" s="10"/>
      <c r="P230" s="10"/>
      <c r="Q230" s="10"/>
      <c r="R230" s="10"/>
      <c r="S230" s="10"/>
      <c r="T230" s="10"/>
      <c r="U230" s="10"/>
      <c r="V230" s="10"/>
      <c r="W230" s="10"/>
      <c r="X230" s="10"/>
      <c r="Y230" s="10"/>
      <c r="Z230" s="10"/>
    </row>
    <row r="231" spans="1:26">
      <c r="A231" s="357">
        <v>2607</v>
      </c>
      <c r="B231" s="114" t="s">
        <v>673</v>
      </c>
      <c r="C231" s="429" t="s">
        <v>328</v>
      </c>
      <c r="D231" s="353">
        <v>39</v>
      </c>
      <c r="E231" s="351">
        <v>1000</v>
      </c>
      <c r="F231" s="354">
        <f t="shared" si="41"/>
        <v>3.9E-2</v>
      </c>
      <c r="G231" s="428">
        <v>4.3</v>
      </c>
      <c r="H231" s="351">
        <v>100</v>
      </c>
      <c r="I231" s="428">
        <f>+G231/H231</f>
        <v>4.2999999999999997E-2</v>
      </c>
      <c r="J231" s="353">
        <v>0.5</v>
      </c>
      <c r="K231" s="351" t="s">
        <v>29</v>
      </c>
      <c r="L231" s="427" t="s">
        <v>27</v>
      </c>
      <c r="M231" s="10"/>
      <c r="N231" s="10"/>
      <c r="O231" s="10"/>
      <c r="P231" s="10"/>
      <c r="Q231" s="10"/>
      <c r="R231" s="10"/>
      <c r="S231" s="10"/>
      <c r="T231" s="10"/>
      <c r="U231" s="10"/>
      <c r="V231" s="10"/>
      <c r="W231" s="10"/>
      <c r="X231" s="10"/>
      <c r="Y231" s="10"/>
      <c r="Z231" s="10"/>
    </row>
    <row r="232" spans="1:26">
      <c r="A232" s="357">
        <v>2608</v>
      </c>
      <c r="B232" s="114" t="s">
        <v>673</v>
      </c>
      <c r="C232" s="429" t="s">
        <v>329</v>
      </c>
      <c r="D232" s="353">
        <v>100</v>
      </c>
      <c r="E232" s="351">
        <v>1000</v>
      </c>
      <c r="F232" s="354">
        <f t="shared" si="41"/>
        <v>0.1</v>
      </c>
      <c r="G232" s="355">
        <v>100</v>
      </c>
      <c r="H232" s="351">
        <v>10</v>
      </c>
      <c r="I232" s="352">
        <f>+G232/H232</f>
        <v>10</v>
      </c>
      <c r="J232" s="353">
        <v>0.05</v>
      </c>
      <c r="K232" s="351" t="s">
        <v>25</v>
      </c>
      <c r="L232" s="427" t="s">
        <v>28</v>
      </c>
      <c r="M232" s="10"/>
      <c r="N232" s="10"/>
      <c r="O232" s="10"/>
      <c r="P232" s="10"/>
      <c r="Q232" s="10"/>
      <c r="R232" s="10"/>
      <c r="S232" s="10"/>
      <c r="T232" s="10"/>
      <c r="U232" s="10"/>
      <c r="V232" s="10"/>
      <c r="W232" s="10"/>
      <c r="X232" s="10"/>
      <c r="Y232" s="10"/>
      <c r="Z232" s="10"/>
    </row>
    <row r="233" spans="1:26">
      <c r="A233" s="357">
        <v>2609</v>
      </c>
      <c r="B233" s="114" t="s">
        <v>673</v>
      </c>
      <c r="C233" s="453" t="s">
        <v>330</v>
      </c>
      <c r="D233" s="353">
        <v>100</v>
      </c>
      <c r="E233" s="351">
        <v>1000</v>
      </c>
      <c r="F233" s="354">
        <f t="shared" si="41"/>
        <v>0.1</v>
      </c>
      <c r="G233" s="355">
        <v>100</v>
      </c>
      <c r="H233" s="351">
        <v>50</v>
      </c>
      <c r="I233" s="352">
        <f t="shared" ref="I233" si="42">G233/H233</f>
        <v>2</v>
      </c>
      <c r="J233" s="353">
        <v>1</v>
      </c>
      <c r="K233" s="351" t="s">
        <v>36</v>
      </c>
      <c r="L233" s="427" t="s">
        <v>27</v>
      </c>
      <c r="M233" s="10"/>
      <c r="N233" s="10"/>
      <c r="O233" s="10"/>
      <c r="P233" s="10"/>
      <c r="Q233" s="10"/>
      <c r="R233" s="10"/>
      <c r="S233" s="10"/>
      <c r="T233" s="10"/>
      <c r="U233" s="10"/>
      <c r="V233" s="10"/>
      <c r="W233" s="10"/>
      <c r="X233" s="10"/>
      <c r="Y233" s="10"/>
      <c r="Z233" s="10"/>
    </row>
    <row r="234" spans="1:26">
      <c r="A234" s="436">
        <v>2610</v>
      </c>
      <c r="B234" s="114" t="s">
        <v>673</v>
      </c>
      <c r="C234" s="454" t="s">
        <v>331</v>
      </c>
      <c r="D234" s="353">
        <v>100</v>
      </c>
      <c r="E234" s="351">
        <v>1000</v>
      </c>
      <c r="F234" s="354">
        <f t="shared" si="41"/>
        <v>0.1</v>
      </c>
      <c r="G234" s="355"/>
      <c r="H234" s="351"/>
      <c r="I234" s="352">
        <v>0.1</v>
      </c>
      <c r="J234" s="353">
        <v>0.05</v>
      </c>
      <c r="K234" s="351" t="s">
        <v>25</v>
      </c>
      <c r="L234" s="427" t="s">
        <v>27</v>
      </c>
      <c r="M234" s="10"/>
      <c r="N234" s="10"/>
      <c r="O234" s="10"/>
      <c r="P234" s="10"/>
      <c r="Q234" s="10"/>
      <c r="R234" s="10"/>
      <c r="S234" s="10"/>
      <c r="T234" s="10"/>
      <c r="U234" s="10"/>
      <c r="V234" s="10"/>
      <c r="W234" s="10"/>
      <c r="X234" s="10"/>
      <c r="Y234" s="10"/>
      <c r="Z234" s="10"/>
    </row>
    <row r="235" spans="1:26">
      <c r="A235" s="436">
        <v>2611</v>
      </c>
      <c r="B235" s="114" t="s">
        <v>673</v>
      </c>
      <c r="C235" s="357" t="s">
        <v>332</v>
      </c>
      <c r="D235" s="353">
        <v>100</v>
      </c>
      <c r="E235" s="351">
        <v>1000</v>
      </c>
      <c r="F235" s="354">
        <f t="shared" si="41"/>
        <v>0.1</v>
      </c>
      <c r="G235" s="355"/>
      <c r="H235" s="351"/>
      <c r="I235" s="352">
        <v>0.1</v>
      </c>
      <c r="J235" s="353">
        <v>1</v>
      </c>
      <c r="K235" s="351" t="s">
        <v>36</v>
      </c>
      <c r="L235" s="427" t="s">
        <v>27</v>
      </c>
      <c r="M235" s="10"/>
      <c r="N235" s="10"/>
      <c r="O235" s="10"/>
      <c r="P235" s="10"/>
      <c r="Q235" s="10"/>
      <c r="R235" s="10"/>
      <c r="S235" s="10"/>
      <c r="T235" s="10"/>
      <c r="U235" s="10"/>
      <c r="V235" s="10"/>
      <c r="W235" s="10"/>
      <c r="X235" s="10"/>
      <c r="Y235" s="10"/>
      <c r="Z235" s="10"/>
    </row>
    <row r="236" spans="1:26">
      <c r="A236" s="436">
        <v>2612</v>
      </c>
      <c r="B236" s="114" t="s">
        <v>673</v>
      </c>
      <c r="C236" s="455" t="s">
        <v>333</v>
      </c>
      <c r="D236" s="353">
        <v>100</v>
      </c>
      <c r="E236" s="351">
        <v>1000</v>
      </c>
      <c r="F236" s="354">
        <f t="shared" si="41"/>
        <v>0.1</v>
      </c>
      <c r="G236" s="355"/>
      <c r="H236" s="351"/>
      <c r="I236" s="352">
        <v>0.1</v>
      </c>
      <c r="J236" s="353">
        <v>1</v>
      </c>
      <c r="K236" s="351" t="s">
        <v>36</v>
      </c>
      <c r="L236" s="427" t="s">
        <v>27</v>
      </c>
      <c r="M236" s="10"/>
      <c r="N236" s="10"/>
      <c r="O236" s="10"/>
      <c r="P236" s="10"/>
      <c r="Q236" s="10"/>
      <c r="R236" s="10"/>
      <c r="S236" s="10"/>
      <c r="T236" s="10"/>
      <c r="U236" s="10"/>
      <c r="V236" s="10"/>
      <c r="W236" s="10"/>
      <c r="X236" s="10"/>
      <c r="Y236" s="10"/>
      <c r="Z236" s="10"/>
    </row>
    <row r="237" spans="1:26">
      <c r="A237" s="436">
        <v>2613</v>
      </c>
      <c r="B237" s="114" t="s">
        <v>673</v>
      </c>
      <c r="C237" s="455" t="s">
        <v>334</v>
      </c>
      <c r="D237" s="353">
        <v>100</v>
      </c>
      <c r="E237" s="351">
        <v>1000</v>
      </c>
      <c r="F237" s="354">
        <f t="shared" si="41"/>
        <v>0.1</v>
      </c>
      <c r="G237" s="355"/>
      <c r="H237" s="351"/>
      <c r="I237" s="352">
        <v>0.1</v>
      </c>
      <c r="J237" s="353">
        <v>1</v>
      </c>
      <c r="K237" s="351" t="s">
        <v>36</v>
      </c>
      <c r="L237" s="427" t="s">
        <v>27</v>
      </c>
      <c r="M237" s="10"/>
      <c r="N237" s="10"/>
      <c r="O237" s="10"/>
      <c r="P237" s="10"/>
      <c r="Q237" s="10"/>
      <c r="R237" s="10"/>
      <c r="S237" s="10"/>
      <c r="T237" s="10"/>
      <c r="U237" s="10"/>
      <c r="V237" s="10"/>
      <c r="W237" s="10"/>
      <c r="X237" s="10"/>
      <c r="Y237" s="10"/>
      <c r="Z237" s="10"/>
    </row>
    <row r="238" spans="1:26">
      <c r="A238" s="436">
        <v>2614</v>
      </c>
      <c r="B238" s="114" t="s">
        <v>673</v>
      </c>
      <c r="C238" s="454" t="s">
        <v>335</v>
      </c>
      <c r="D238" s="353">
        <v>100</v>
      </c>
      <c r="E238" s="351">
        <v>1000</v>
      </c>
      <c r="F238" s="354">
        <f t="shared" si="41"/>
        <v>0.1</v>
      </c>
      <c r="G238" s="355"/>
      <c r="H238" s="351"/>
      <c r="I238" s="352">
        <v>0.1</v>
      </c>
      <c r="J238" s="353">
        <v>1</v>
      </c>
      <c r="K238" s="351" t="s">
        <v>36</v>
      </c>
      <c r="L238" s="427" t="s">
        <v>27</v>
      </c>
      <c r="M238" s="10"/>
      <c r="N238" s="10"/>
      <c r="O238" s="10"/>
      <c r="P238" s="10"/>
      <c r="Q238" s="10"/>
      <c r="R238" s="10"/>
      <c r="S238" s="10"/>
      <c r="T238" s="10"/>
      <c r="U238" s="10"/>
      <c r="V238" s="10"/>
      <c r="W238" s="10"/>
      <c r="X238" s="10"/>
      <c r="Y238" s="10"/>
      <c r="Z238" s="10"/>
    </row>
    <row r="239" spans="1:26">
      <c r="A239" s="456">
        <v>2615</v>
      </c>
      <c r="B239" s="114" t="s">
        <v>673</v>
      </c>
      <c r="C239" s="350" t="s">
        <v>336</v>
      </c>
      <c r="D239" s="353">
        <v>0.59</v>
      </c>
      <c r="E239" s="351">
        <v>5000</v>
      </c>
      <c r="F239" s="354">
        <f t="shared" si="41"/>
        <v>1.18E-4</v>
      </c>
      <c r="G239" s="355"/>
      <c r="H239" s="351"/>
      <c r="I239" s="352">
        <f t="shared" ref="I239:I243" si="43">F239</f>
        <v>1.18E-4</v>
      </c>
      <c r="J239" s="356">
        <v>0.05</v>
      </c>
      <c r="K239" s="351" t="s">
        <v>25</v>
      </c>
      <c r="L239" s="427" t="s">
        <v>27</v>
      </c>
      <c r="M239" s="10"/>
      <c r="N239" s="10"/>
      <c r="O239" s="10"/>
      <c r="P239" s="10"/>
      <c r="Q239" s="10"/>
      <c r="R239" s="10"/>
      <c r="S239" s="10"/>
      <c r="T239" s="10"/>
      <c r="U239" s="10"/>
      <c r="V239" s="10"/>
      <c r="W239" s="10"/>
      <c r="X239" s="10"/>
      <c r="Y239" s="10"/>
      <c r="Z239" s="10"/>
    </row>
    <row r="240" spans="1:26">
      <c r="A240" s="456">
        <v>2616</v>
      </c>
      <c r="B240" s="114" t="s">
        <v>673</v>
      </c>
      <c r="C240" s="350" t="s">
        <v>685</v>
      </c>
      <c r="D240" s="356">
        <v>7.4</v>
      </c>
      <c r="E240" s="351">
        <v>1000</v>
      </c>
      <c r="F240" s="427">
        <f t="shared" si="41"/>
        <v>7.4000000000000003E-3</v>
      </c>
      <c r="G240" s="428"/>
      <c r="H240" s="351"/>
      <c r="I240" s="427">
        <f t="shared" si="43"/>
        <v>7.4000000000000003E-3</v>
      </c>
      <c r="J240" s="356">
        <v>0.05</v>
      </c>
      <c r="K240" s="351" t="s">
        <v>25</v>
      </c>
      <c r="L240" s="427" t="s">
        <v>27</v>
      </c>
      <c r="M240" s="10"/>
      <c r="N240" s="10"/>
      <c r="O240" s="10"/>
      <c r="P240" s="10"/>
      <c r="Q240" s="10"/>
      <c r="R240" s="10"/>
      <c r="S240" s="10"/>
      <c r="T240" s="10"/>
      <c r="U240" s="10"/>
      <c r="V240" s="10"/>
      <c r="W240" s="10"/>
      <c r="X240" s="10"/>
      <c r="Y240" s="10"/>
      <c r="Z240" s="10"/>
    </row>
    <row r="241" spans="1:26">
      <c r="A241" s="456">
        <v>2617</v>
      </c>
      <c r="B241" s="114" t="s">
        <v>673</v>
      </c>
      <c r="C241" s="350" t="s">
        <v>686</v>
      </c>
      <c r="D241" s="356">
        <v>100</v>
      </c>
      <c r="E241" s="351">
        <v>5000</v>
      </c>
      <c r="F241" s="427">
        <f t="shared" si="41"/>
        <v>0.02</v>
      </c>
      <c r="G241" s="428"/>
      <c r="H241" s="351"/>
      <c r="I241" s="427">
        <f t="shared" si="43"/>
        <v>0.02</v>
      </c>
      <c r="J241" s="356">
        <v>0.05</v>
      </c>
      <c r="K241" s="351" t="s">
        <v>25</v>
      </c>
      <c r="L241" s="427" t="s">
        <v>27</v>
      </c>
      <c r="M241" s="10"/>
      <c r="N241" s="10"/>
      <c r="O241" s="10"/>
      <c r="P241" s="10"/>
      <c r="Q241" s="10"/>
      <c r="R241" s="10"/>
      <c r="S241" s="10"/>
      <c r="T241" s="10"/>
      <c r="U241" s="10"/>
      <c r="V241" s="10"/>
      <c r="W241" s="10"/>
      <c r="X241" s="10"/>
      <c r="Y241" s="10"/>
      <c r="Z241" s="10"/>
    </row>
    <row r="242" spans="1:26">
      <c r="A242" s="456">
        <v>2618</v>
      </c>
      <c r="B242" s="114" t="s">
        <v>673</v>
      </c>
      <c r="C242" s="350" t="s">
        <v>687</v>
      </c>
      <c r="D242" s="356">
        <v>100</v>
      </c>
      <c r="E242" s="351">
        <v>1000</v>
      </c>
      <c r="F242" s="427">
        <f t="shared" si="41"/>
        <v>0.1</v>
      </c>
      <c r="G242" s="428"/>
      <c r="H242" s="351"/>
      <c r="I242" s="427">
        <f t="shared" si="43"/>
        <v>0.1</v>
      </c>
      <c r="J242" s="356">
        <v>0.05</v>
      </c>
      <c r="K242" s="351" t="s">
        <v>25</v>
      </c>
      <c r="L242" s="427" t="s">
        <v>27</v>
      </c>
      <c r="M242" s="10"/>
      <c r="N242" s="10"/>
      <c r="O242" s="10"/>
      <c r="P242" s="10"/>
      <c r="Q242" s="10"/>
      <c r="R242" s="10"/>
      <c r="S242" s="10"/>
      <c r="T242" s="10"/>
      <c r="U242" s="10"/>
      <c r="V242" s="10"/>
      <c r="W242" s="10"/>
      <c r="X242" s="10"/>
      <c r="Y242" s="10"/>
      <c r="Z242" s="10"/>
    </row>
    <row r="243" spans="1:26">
      <c r="A243" s="368">
        <v>2619</v>
      </c>
      <c r="B243" s="114" t="s">
        <v>673</v>
      </c>
      <c r="C243" s="350" t="s">
        <v>688</v>
      </c>
      <c r="D243" s="356">
        <v>2.2000000000000002</v>
      </c>
      <c r="E243" s="351">
        <v>1000</v>
      </c>
      <c r="F243" s="427">
        <f t="shared" si="41"/>
        <v>2.2000000000000001E-3</v>
      </c>
      <c r="G243" s="428"/>
      <c r="H243" s="351"/>
      <c r="I243" s="427">
        <f t="shared" si="43"/>
        <v>2.2000000000000001E-3</v>
      </c>
      <c r="J243" s="356">
        <v>0.05</v>
      </c>
      <c r="K243" s="351" t="s">
        <v>25</v>
      </c>
      <c r="L243" s="427" t="s">
        <v>28</v>
      </c>
      <c r="M243" s="10"/>
      <c r="N243" s="10"/>
      <c r="O243" s="10"/>
      <c r="P243" s="10"/>
      <c r="Q243" s="10"/>
      <c r="R243" s="10"/>
      <c r="S243" s="10"/>
      <c r="T243" s="10"/>
      <c r="U243" s="10"/>
      <c r="V243" s="10"/>
      <c r="W243" s="10"/>
      <c r="X243" s="10"/>
      <c r="Y243" s="10"/>
      <c r="Z243" s="10"/>
    </row>
    <row r="244" spans="1:26">
      <c r="A244" s="457">
        <v>2620</v>
      </c>
      <c r="B244" s="114" t="s">
        <v>673</v>
      </c>
      <c r="C244" s="458" t="s">
        <v>689</v>
      </c>
      <c r="D244" s="356">
        <v>100</v>
      </c>
      <c r="E244" s="351">
        <v>1000</v>
      </c>
      <c r="F244" s="427">
        <f t="shared" si="41"/>
        <v>0.1</v>
      </c>
      <c r="G244" s="428">
        <v>100</v>
      </c>
      <c r="H244" s="351">
        <v>50</v>
      </c>
      <c r="I244" s="427">
        <f>+G244/H244</f>
        <v>2</v>
      </c>
      <c r="J244" s="356">
        <v>0.05</v>
      </c>
      <c r="K244" s="351" t="s">
        <v>25</v>
      </c>
      <c r="L244" s="427" t="s">
        <v>27</v>
      </c>
      <c r="M244" s="10"/>
      <c r="N244" s="10"/>
      <c r="O244" s="10"/>
      <c r="P244" s="10"/>
      <c r="Q244" s="10"/>
      <c r="R244" s="10"/>
      <c r="S244" s="10"/>
      <c r="T244" s="10"/>
      <c r="U244" s="10"/>
      <c r="V244" s="10"/>
      <c r="W244" s="10"/>
      <c r="X244" s="10"/>
      <c r="Y244" s="10"/>
      <c r="Z244" s="10"/>
    </row>
    <row r="245" spans="1:26" ht="13.5" thickBot="1">
      <c r="A245" s="397">
        <v>2621</v>
      </c>
      <c r="B245" s="459" t="s">
        <v>673</v>
      </c>
      <c r="C245" s="394" t="s">
        <v>690</v>
      </c>
      <c r="D245" s="460">
        <v>100</v>
      </c>
      <c r="E245" s="461">
        <v>1000</v>
      </c>
      <c r="F245" s="462">
        <f>D245/E245</f>
        <v>0.1</v>
      </c>
      <c r="G245" s="463"/>
      <c r="H245" s="464"/>
      <c r="I245" s="465">
        <f>F245</f>
        <v>0.1</v>
      </c>
      <c r="J245" s="466">
        <v>1</v>
      </c>
      <c r="K245" s="461" t="s">
        <v>36</v>
      </c>
      <c r="L245" s="467" t="s">
        <v>26</v>
      </c>
      <c r="M245" s="10"/>
      <c r="N245" s="10"/>
      <c r="O245" s="10"/>
      <c r="P245" s="10"/>
      <c r="Q245" s="10"/>
      <c r="R245" s="10"/>
      <c r="S245" s="10"/>
      <c r="T245" s="10"/>
      <c r="U245" s="10"/>
      <c r="V245" s="10"/>
      <c r="W245" s="10"/>
      <c r="X245" s="10"/>
      <c r="Y245" s="10"/>
      <c r="Z245" s="10"/>
    </row>
    <row r="246" spans="1:26">
      <c r="A246" s="468"/>
      <c r="B246" s="469"/>
      <c r="C246" s="326"/>
      <c r="D246" s="327"/>
      <c r="E246" s="327"/>
      <c r="F246" s="327"/>
      <c r="G246" s="327"/>
      <c r="H246" s="327"/>
      <c r="I246" s="327"/>
      <c r="J246" s="327"/>
      <c r="K246" s="327"/>
      <c r="L246" s="327"/>
      <c r="M246" s="10"/>
      <c r="N246" s="10"/>
      <c r="O246" s="10"/>
      <c r="P246" s="10"/>
      <c r="Q246" s="10"/>
      <c r="R246" s="10"/>
      <c r="S246" s="10"/>
      <c r="T246" s="10"/>
      <c r="U246" s="10"/>
      <c r="V246" s="10"/>
      <c r="W246" s="10"/>
      <c r="X246" s="10"/>
      <c r="Y246" s="10"/>
      <c r="Z246" s="10"/>
    </row>
    <row r="247" spans="1:26">
      <c r="A247" s="470"/>
      <c r="B247" s="469"/>
      <c r="C247" s="326"/>
      <c r="D247" s="327"/>
      <c r="E247" s="327"/>
      <c r="F247" s="327"/>
      <c r="G247" s="327"/>
      <c r="H247" s="327"/>
      <c r="I247" s="327"/>
      <c r="J247" s="327"/>
      <c r="K247" s="327"/>
      <c r="L247" s="327"/>
      <c r="M247" s="10"/>
      <c r="N247" s="10"/>
      <c r="O247" s="10"/>
      <c r="P247" s="10"/>
      <c r="Q247" s="10"/>
      <c r="R247" s="10"/>
      <c r="S247" s="10"/>
      <c r="T247" s="10"/>
      <c r="U247" s="10"/>
      <c r="V247" s="10"/>
      <c r="W247" s="10"/>
      <c r="X247" s="10"/>
      <c r="Y247" s="10"/>
      <c r="Z247" s="10"/>
    </row>
    <row r="248" spans="1:26">
      <c r="A248" s="469" t="s">
        <v>337</v>
      </c>
      <c r="B248" s="469"/>
      <c r="C248" s="471"/>
      <c r="D248" s="472"/>
      <c r="E248" s="472"/>
      <c r="F248" s="472"/>
      <c r="G248" s="472"/>
      <c r="H248" s="472"/>
      <c r="I248" s="472"/>
      <c r="J248" s="472"/>
      <c r="K248" s="327"/>
      <c r="L248" s="327"/>
      <c r="M248" s="10"/>
      <c r="N248" s="10"/>
      <c r="O248" s="10"/>
      <c r="P248" s="10"/>
      <c r="Q248" s="10"/>
      <c r="R248" s="10"/>
      <c r="S248" s="10"/>
      <c r="T248" s="10"/>
      <c r="U248" s="10"/>
      <c r="V248" s="10"/>
      <c r="W248" s="10"/>
      <c r="X248" s="10"/>
      <c r="Y248" s="10"/>
      <c r="Z248" s="10"/>
    </row>
    <row r="249" spans="1:26">
      <c r="A249" s="473" t="s">
        <v>119</v>
      </c>
      <c r="B249" s="474"/>
      <c r="C249" s="475" t="s">
        <v>338</v>
      </c>
      <c r="D249" s="472"/>
      <c r="E249" s="472"/>
      <c r="F249" s="472"/>
      <c r="G249" s="472"/>
      <c r="H249" s="472"/>
      <c r="I249" s="472"/>
      <c r="J249" s="472"/>
      <c r="K249" s="327"/>
      <c r="L249" s="327"/>
      <c r="M249" s="10"/>
      <c r="N249" s="10"/>
      <c r="O249" s="10"/>
      <c r="P249" s="10"/>
      <c r="Q249" s="10"/>
      <c r="R249" s="10"/>
      <c r="S249" s="10"/>
      <c r="T249" s="10"/>
      <c r="U249" s="10"/>
      <c r="V249" s="10"/>
      <c r="W249" s="10"/>
      <c r="X249" s="10"/>
      <c r="Y249" s="10"/>
      <c r="Z249" s="10"/>
    </row>
    <row r="250" spans="1:26">
      <c r="A250" s="471" t="s">
        <v>120</v>
      </c>
      <c r="B250" s="469"/>
      <c r="C250" s="471" t="s">
        <v>339</v>
      </c>
      <c r="D250" s="472"/>
      <c r="E250" s="472"/>
      <c r="F250" s="472"/>
      <c r="G250" s="472"/>
      <c r="H250" s="472"/>
      <c r="I250" s="472"/>
      <c r="J250" s="472"/>
      <c r="K250" s="327"/>
      <c r="L250" s="327"/>
      <c r="M250" s="10"/>
      <c r="N250" s="10"/>
      <c r="O250" s="10"/>
      <c r="P250" s="10"/>
      <c r="Q250" s="10"/>
      <c r="R250" s="10"/>
      <c r="S250" s="10"/>
      <c r="T250" s="10"/>
      <c r="U250" s="10"/>
      <c r="V250" s="10"/>
      <c r="W250" s="10"/>
      <c r="X250" s="10"/>
      <c r="Y250" s="10"/>
      <c r="Z250" s="10"/>
    </row>
    <row r="251" spans="1:26">
      <c r="A251" s="471"/>
      <c r="B251" s="469"/>
      <c r="C251" s="471" t="s">
        <v>340</v>
      </c>
      <c r="D251" s="472"/>
      <c r="E251" s="472"/>
      <c r="F251" s="472"/>
      <c r="G251" s="472"/>
      <c r="H251" s="472"/>
      <c r="I251" s="472"/>
      <c r="J251" s="472"/>
      <c r="K251" s="327"/>
      <c r="L251" s="327"/>
      <c r="M251" s="10"/>
      <c r="N251" s="10"/>
      <c r="O251" s="10"/>
      <c r="P251" s="10"/>
      <c r="Q251" s="10"/>
      <c r="R251" s="10"/>
      <c r="S251" s="10"/>
      <c r="T251" s="10"/>
      <c r="U251" s="10"/>
      <c r="V251" s="10"/>
      <c r="W251" s="10"/>
      <c r="X251" s="10"/>
      <c r="Y251" s="10"/>
      <c r="Z251" s="10"/>
    </row>
    <row r="252" spans="1:26">
      <c r="A252" s="473" t="s">
        <v>341</v>
      </c>
      <c r="B252" s="469"/>
      <c r="C252" s="475" t="s">
        <v>342</v>
      </c>
      <c r="D252" s="472"/>
      <c r="E252" s="472"/>
      <c r="F252" s="472"/>
      <c r="G252" s="472"/>
      <c r="H252" s="472"/>
      <c r="I252" s="472"/>
      <c r="J252" s="472"/>
      <c r="K252" s="327"/>
      <c r="L252" s="327"/>
      <c r="M252" s="10"/>
      <c r="N252" s="10"/>
      <c r="O252" s="10"/>
      <c r="P252" s="10"/>
      <c r="Q252" s="10"/>
      <c r="R252" s="10"/>
      <c r="S252" s="10"/>
      <c r="T252" s="10"/>
      <c r="U252" s="10"/>
      <c r="V252" s="10"/>
      <c r="W252" s="10"/>
      <c r="X252" s="10"/>
      <c r="Y252" s="10"/>
      <c r="Z252" s="10"/>
    </row>
    <row r="253" spans="1:26">
      <c r="A253" s="473" t="s">
        <v>691</v>
      </c>
      <c r="B253" s="469"/>
      <c r="C253" s="476" t="s">
        <v>692</v>
      </c>
      <c r="D253" s="472"/>
      <c r="E253" s="472"/>
      <c r="F253" s="472"/>
      <c r="G253" s="472"/>
      <c r="H253" s="472"/>
      <c r="I253" s="472"/>
      <c r="J253" s="472"/>
      <c r="K253" s="327"/>
      <c r="L253" s="327"/>
      <c r="M253" s="10"/>
      <c r="N253" s="10"/>
      <c r="O253" s="10"/>
      <c r="P253" s="10"/>
      <c r="Q253" s="10"/>
      <c r="R253" s="10"/>
      <c r="S253" s="10"/>
      <c r="T253" s="10"/>
      <c r="U253" s="10"/>
      <c r="V253" s="10"/>
      <c r="W253" s="10"/>
      <c r="X253" s="10"/>
      <c r="Y253" s="10"/>
      <c r="Z253" s="10"/>
    </row>
    <row r="254" spans="1:26">
      <c r="A254" s="473"/>
      <c r="B254" s="469"/>
      <c r="C254" s="476" t="s">
        <v>693</v>
      </c>
      <c r="D254" s="472"/>
      <c r="E254" s="472"/>
      <c r="F254" s="472"/>
      <c r="G254" s="472"/>
      <c r="H254" s="472"/>
      <c r="I254" s="472"/>
      <c r="J254" s="472"/>
      <c r="K254" s="327"/>
      <c r="L254" s="327"/>
      <c r="M254" s="10"/>
      <c r="N254" s="10"/>
      <c r="O254" s="10"/>
      <c r="P254" s="10"/>
      <c r="Q254" s="10"/>
      <c r="R254" s="10"/>
      <c r="S254" s="10"/>
      <c r="T254" s="10"/>
      <c r="U254" s="10"/>
      <c r="V254" s="10"/>
      <c r="W254" s="10"/>
      <c r="X254" s="10"/>
      <c r="Y254" s="10"/>
      <c r="Z254" s="10"/>
    </row>
    <row r="255" spans="1:26">
      <c r="A255" s="473" t="s">
        <v>343</v>
      </c>
      <c r="B255" s="474"/>
      <c r="C255" s="475" t="s">
        <v>344</v>
      </c>
      <c r="D255" s="472"/>
      <c r="E255" s="472"/>
      <c r="F255" s="472"/>
      <c r="G255" s="472"/>
      <c r="H255" s="472"/>
      <c r="I255" s="472"/>
      <c r="J255" s="472"/>
      <c r="K255" s="327"/>
      <c r="L255" s="327"/>
      <c r="M255" s="10"/>
      <c r="N255" s="10"/>
      <c r="O255" s="10"/>
      <c r="P255" s="10"/>
      <c r="Q255" s="10"/>
      <c r="R255" s="10"/>
      <c r="S255" s="10"/>
      <c r="T255" s="10"/>
      <c r="U255" s="10"/>
      <c r="V255" s="10"/>
      <c r="W255" s="10"/>
      <c r="X255" s="10"/>
      <c r="Y255" s="10"/>
      <c r="Z255" s="10"/>
    </row>
    <row r="256" spans="1:26" ht="15.75">
      <c r="A256" s="477" t="s">
        <v>345</v>
      </c>
      <c r="B256" s="469"/>
      <c r="C256" s="326"/>
      <c r="D256" s="327"/>
      <c r="E256" s="327"/>
      <c r="F256" s="327"/>
      <c r="G256" s="327"/>
      <c r="H256" s="327"/>
      <c r="I256" s="327"/>
      <c r="J256" s="327"/>
      <c r="K256" s="327"/>
      <c r="L256" s="327"/>
      <c r="M256" s="10"/>
      <c r="N256" s="10"/>
      <c r="O256" s="10"/>
      <c r="P256" s="10"/>
      <c r="Q256" s="10"/>
      <c r="R256" s="10"/>
      <c r="S256" s="10"/>
      <c r="T256" s="10"/>
      <c r="U256" s="10"/>
      <c r="V256" s="10"/>
      <c r="W256" s="10"/>
      <c r="X256" s="10"/>
      <c r="Y256" s="10"/>
      <c r="Z256" s="10"/>
    </row>
    <row r="257" spans="1:26">
      <c r="A257" s="469" t="s">
        <v>346</v>
      </c>
      <c r="B257" s="469"/>
      <c r="C257" s="471" t="s">
        <v>121</v>
      </c>
      <c r="D257" s="327"/>
      <c r="E257" s="327"/>
      <c r="F257" s="327"/>
      <c r="G257" s="327"/>
      <c r="H257" s="327"/>
      <c r="I257" s="327"/>
      <c r="J257" s="327"/>
      <c r="K257" s="327"/>
      <c r="L257" s="327"/>
      <c r="M257" s="10"/>
      <c r="N257" s="10"/>
      <c r="O257" s="10"/>
      <c r="P257" s="10"/>
      <c r="Q257" s="10"/>
      <c r="R257" s="10"/>
      <c r="S257" s="10"/>
      <c r="T257" s="10"/>
      <c r="U257" s="10"/>
      <c r="V257" s="10"/>
      <c r="W257" s="10"/>
      <c r="X257" s="10"/>
      <c r="Y257" s="10"/>
      <c r="Z257" s="10"/>
    </row>
    <row r="258" spans="1:26">
      <c r="A258" s="469" t="s">
        <v>347</v>
      </c>
      <c r="B258" s="469"/>
      <c r="C258" s="471" t="s">
        <v>122</v>
      </c>
      <c r="D258" s="327"/>
      <c r="E258" s="327"/>
      <c r="F258" s="327"/>
      <c r="G258" s="327"/>
      <c r="H258" s="327"/>
      <c r="I258" s="327"/>
      <c r="J258" s="327"/>
      <c r="K258" s="327"/>
      <c r="L258" s="327"/>
      <c r="M258" s="10"/>
      <c r="N258" s="10"/>
      <c r="O258" s="10"/>
      <c r="P258" s="10"/>
      <c r="Q258" s="10"/>
      <c r="R258" s="10"/>
      <c r="S258" s="10"/>
      <c r="T258" s="10"/>
      <c r="U258" s="10"/>
      <c r="V258" s="10"/>
      <c r="W258" s="10"/>
      <c r="X258" s="10"/>
      <c r="Y258" s="10"/>
      <c r="Z258" s="10"/>
    </row>
    <row r="259" spans="1:26">
      <c r="A259" s="469" t="s">
        <v>348</v>
      </c>
      <c r="B259" s="469"/>
      <c r="C259" s="471" t="s">
        <v>123</v>
      </c>
      <c r="D259" s="478"/>
      <c r="E259" s="478"/>
      <c r="F259" s="327"/>
      <c r="G259" s="327"/>
      <c r="H259" s="327"/>
      <c r="I259" s="327"/>
      <c r="J259" s="327"/>
      <c r="K259" s="327"/>
      <c r="L259" s="327"/>
      <c r="M259" s="10"/>
      <c r="N259" s="10"/>
      <c r="O259" s="10"/>
      <c r="P259" s="10"/>
      <c r="Q259" s="10"/>
      <c r="R259" s="10"/>
      <c r="S259" s="10"/>
      <c r="T259" s="10"/>
      <c r="U259" s="10"/>
      <c r="V259" s="10"/>
      <c r="W259" s="10"/>
      <c r="X259" s="10"/>
      <c r="Y259" s="10"/>
      <c r="Z259" s="10"/>
    </row>
    <row r="260" spans="1:26">
      <c r="A260" s="469" t="s">
        <v>349</v>
      </c>
      <c r="B260" s="468"/>
      <c r="C260" s="471" t="s">
        <v>124</v>
      </c>
      <c r="D260" s="327"/>
      <c r="E260" s="327"/>
      <c r="F260" s="327"/>
      <c r="G260" s="327"/>
      <c r="H260" s="327"/>
      <c r="I260" s="327"/>
      <c r="J260" s="327"/>
      <c r="K260" s="327"/>
      <c r="L260" s="327"/>
      <c r="M260" s="10"/>
      <c r="N260" s="10"/>
      <c r="O260" s="10"/>
      <c r="P260" s="10"/>
      <c r="Q260" s="10"/>
      <c r="R260" s="10"/>
      <c r="S260" s="10"/>
      <c r="T260" s="10"/>
      <c r="U260" s="10"/>
      <c r="V260" s="10"/>
      <c r="W260" s="10"/>
      <c r="X260" s="10"/>
      <c r="Y260" s="10"/>
      <c r="Z260" s="10"/>
    </row>
    <row r="261" spans="1:26">
      <c r="A261" s="469" t="s">
        <v>350</v>
      </c>
      <c r="B261" s="468"/>
      <c r="C261" s="471" t="s">
        <v>351</v>
      </c>
      <c r="D261" s="327"/>
      <c r="E261" s="327"/>
      <c r="F261" s="327"/>
      <c r="G261" s="327"/>
      <c r="H261" s="327"/>
      <c r="I261" s="327"/>
      <c r="J261" s="327"/>
      <c r="K261" s="327"/>
      <c r="L261" s="327"/>
      <c r="M261" s="10"/>
      <c r="N261" s="10"/>
      <c r="O261" s="10"/>
      <c r="P261" s="10"/>
      <c r="Q261" s="10"/>
      <c r="R261" s="10"/>
      <c r="S261" s="10"/>
      <c r="T261" s="10"/>
      <c r="U261" s="10"/>
      <c r="V261" s="10"/>
      <c r="W261" s="10"/>
      <c r="X261" s="10"/>
      <c r="Y261" s="10"/>
      <c r="Z261" s="10"/>
    </row>
    <row r="262" spans="1:26">
      <c r="A262" s="474" t="s">
        <v>352</v>
      </c>
      <c r="B262" s="468"/>
      <c r="C262" s="326"/>
      <c r="D262" s="479" t="s">
        <v>131</v>
      </c>
      <c r="E262" s="327"/>
      <c r="F262" s="327"/>
      <c r="G262" s="327"/>
      <c r="H262" s="327"/>
      <c r="I262" s="327"/>
      <c r="J262" s="327"/>
      <c r="K262" s="327"/>
      <c r="L262" s="327"/>
      <c r="M262" s="10"/>
      <c r="N262" s="10"/>
      <c r="O262" s="10"/>
      <c r="P262" s="10"/>
      <c r="Q262" s="10"/>
      <c r="R262" s="10"/>
      <c r="S262" s="10"/>
      <c r="T262" s="10"/>
      <c r="U262" s="10"/>
      <c r="V262" s="10"/>
      <c r="W262" s="10"/>
      <c r="X262" s="10"/>
      <c r="Y262" s="10"/>
      <c r="Z262" s="10"/>
    </row>
    <row r="263" spans="1:26">
      <c r="A263" s="469" t="s">
        <v>353</v>
      </c>
      <c r="B263" s="468"/>
      <c r="C263" s="471" t="s">
        <v>125</v>
      </c>
      <c r="D263" s="122" t="s">
        <v>132</v>
      </c>
      <c r="E263" s="327"/>
      <c r="F263" s="327"/>
      <c r="G263" s="327"/>
      <c r="H263" s="327"/>
      <c r="I263" s="327"/>
      <c r="J263" s="327"/>
      <c r="K263" s="327"/>
      <c r="L263" s="327"/>
      <c r="M263" s="10"/>
      <c r="N263" s="10"/>
      <c r="O263" s="10"/>
      <c r="P263" s="10"/>
      <c r="Q263" s="10"/>
      <c r="R263" s="10"/>
      <c r="S263" s="10"/>
      <c r="T263" s="10"/>
      <c r="U263" s="10"/>
      <c r="V263" s="10"/>
      <c r="W263" s="10"/>
      <c r="X263" s="10"/>
      <c r="Y263" s="10"/>
      <c r="Z263" s="10"/>
    </row>
    <row r="264" spans="1:26">
      <c r="A264" s="469" t="s">
        <v>29</v>
      </c>
      <c r="B264" s="468"/>
      <c r="C264" s="471" t="s">
        <v>354</v>
      </c>
      <c r="D264" s="123" t="s">
        <v>29</v>
      </c>
      <c r="E264" s="327"/>
      <c r="F264" s="327"/>
      <c r="G264" s="327"/>
      <c r="H264" s="327"/>
      <c r="I264" s="327"/>
      <c r="J264" s="327"/>
      <c r="K264" s="327"/>
      <c r="L264" s="327"/>
      <c r="M264" s="10"/>
      <c r="N264" s="10"/>
      <c r="O264" s="10"/>
      <c r="P264" s="10"/>
      <c r="Q264" s="10"/>
      <c r="R264" s="10"/>
      <c r="S264" s="10"/>
      <c r="T264" s="10"/>
      <c r="U264" s="10"/>
      <c r="V264" s="10"/>
      <c r="W264" s="10"/>
      <c r="X264" s="10"/>
      <c r="Y264" s="10"/>
      <c r="Z264" s="10"/>
    </row>
    <row r="265" spans="1:26">
      <c r="A265" s="469" t="s">
        <v>355</v>
      </c>
      <c r="B265" s="468"/>
      <c r="C265" s="471" t="s">
        <v>126</v>
      </c>
      <c r="D265" s="122" t="s">
        <v>133</v>
      </c>
      <c r="E265" s="327"/>
      <c r="F265" s="327"/>
      <c r="G265" s="327"/>
      <c r="H265" s="327"/>
      <c r="I265" s="327"/>
      <c r="J265" s="327"/>
      <c r="K265" s="327"/>
      <c r="L265" s="327"/>
      <c r="M265" s="10"/>
      <c r="N265" s="10"/>
      <c r="O265" s="10"/>
      <c r="P265" s="10"/>
      <c r="Q265" s="10"/>
      <c r="R265" s="10"/>
      <c r="S265" s="10"/>
      <c r="T265" s="10"/>
      <c r="U265" s="10"/>
      <c r="V265" s="10"/>
      <c r="W265" s="10"/>
      <c r="X265" s="10"/>
      <c r="Y265" s="10"/>
      <c r="Z265" s="10"/>
    </row>
    <row r="266" spans="1:26">
      <c r="A266" s="469" t="s">
        <v>356</v>
      </c>
      <c r="B266" s="468"/>
      <c r="C266" s="471" t="s">
        <v>127</v>
      </c>
      <c r="D266" s="122" t="s">
        <v>27</v>
      </c>
      <c r="E266" s="327"/>
      <c r="F266" s="327"/>
      <c r="G266" s="327"/>
      <c r="H266" s="327"/>
      <c r="I266" s="327"/>
      <c r="J266" s="327"/>
      <c r="K266" s="327"/>
      <c r="L266" s="327"/>
      <c r="M266" s="10"/>
      <c r="N266" s="10"/>
      <c r="O266" s="10"/>
      <c r="P266" s="10"/>
      <c r="Q266" s="10"/>
      <c r="R266" s="10"/>
      <c r="S266" s="10"/>
      <c r="T266" s="10"/>
      <c r="U266" s="10"/>
      <c r="V266" s="10"/>
      <c r="W266" s="10"/>
      <c r="X266" s="10"/>
      <c r="Y266" s="10"/>
      <c r="Z266" s="10"/>
    </row>
    <row r="267" spans="1:26">
      <c r="A267" s="469" t="s">
        <v>357</v>
      </c>
      <c r="B267" s="468"/>
      <c r="C267" s="471" t="s">
        <v>128</v>
      </c>
      <c r="D267" s="124" t="s">
        <v>46</v>
      </c>
      <c r="E267" s="327"/>
      <c r="F267" s="327"/>
      <c r="G267" s="327"/>
      <c r="H267" s="327"/>
      <c r="I267" s="327"/>
      <c r="J267" s="327"/>
      <c r="K267" s="327"/>
      <c r="L267" s="327"/>
      <c r="M267" s="10"/>
      <c r="N267" s="10"/>
      <c r="O267" s="10"/>
      <c r="P267" s="10"/>
      <c r="Q267" s="10"/>
      <c r="R267" s="10"/>
      <c r="S267" s="10"/>
      <c r="T267" s="10"/>
      <c r="U267" s="10"/>
      <c r="V267" s="10"/>
      <c r="W267" s="10"/>
      <c r="X267" s="10"/>
      <c r="Y267" s="10"/>
      <c r="Z267" s="10"/>
    </row>
    <row r="268" spans="1:26">
      <c r="A268" s="474" t="s">
        <v>358</v>
      </c>
      <c r="B268" s="468"/>
      <c r="C268" s="326"/>
      <c r="D268" s="124"/>
      <c r="E268" s="327"/>
      <c r="F268" s="327"/>
      <c r="G268" s="327"/>
      <c r="H268" s="327"/>
      <c r="I268" s="327"/>
      <c r="J268" s="327"/>
      <c r="K268" s="327"/>
      <c r="L268" s="327"/>
      <c r="M268" s="10"/>
      <c r="N268" s="10"/>
      <c r="O268" s="10"/>
      <c r="P268" s="10"/>
      <c r="Q268" s="10"/>
      <c r="R268" s="10"/>
      <c r="S268" s="10"/>
      <c r="T268" s="10"/>
      <c r="U268" s="10"/>
      <c r="V268" s="10"/>
      <c r="W268" s="10"/>
      <c r="X268" s="10"/>
      <c r="Y268" s="10"/>
      <c r="Z268" s="10"/>
    </row>
    <row r="269" spans="1:26">
      <c r="A269" s="469" t="s">
        <v>359</v>
      </c>
      <c r="B269" s="468"/>
      <c r="C269" s="471" t="s">
        <v>129</v>
      </c>
      <c r="D269" s="124" t="s">
        <v>134</v>
      </c>
      <c r="E269" s="327"/>
      <c r="F269" s="327"/>
      <c r="G269" s="327"/>
      <c r="H269" s="327"/>
      <c r="I269" s="327"/>
      <c r="J269" s="327"/>
      <c r="K269" s="327"/>
      <c r="L269" s="327"/>
      <c r="M269" s="10"/>
      <c r="N269" s="10"/>
      <c r="O269" s="10"/>
      <c r="P269" s="10"/>
      <c r="Q269" s="10"/>
      <c r="R269" s="10"/>
      <c r="S269" s="10"/>
      <c r="T269" s="10"/>
      <c r="U269" s="10"/>
      <c r="V269" s="10"/>
      <c r="W269" s="10"/>
      <c r="X269" s="10"/>
      <c r="Y269" s="10"/>
      <c r="Z269" s="10"/>
    </row>
    <row r="270" spans="1:26">
      <c r="A270" s="469" t="s">
        <v>360</v>
      </c>
      <c r="B270" s="468"/>
      <c r="C270" s="471" t="s">
        <v>130</v>
      </c>
      <c r="D270" s="124" t="s">
        <v>26</v>
      </c>
      <c r="E270" s="327"/>
      <c r="F270" s="327"/>
      <c r="G270" s="327"/>
      <c r="H270" s="327"/>
      <c r="I270" s="327"/>
      <c r="J270" s="327"/>
      <c r="K270" s="327"/>
      <c r="L270" s="327"/>
      <c r="M270" s="10"/>
      <c r="N270" s="10"/>
      <c r="O270" s="10"/>
      <c r="P270" s="10"/>
      <c r="Q270" s="10"/>
      <c r="R270" s="10"/>
      <c r="S270" s="10"/>
      <c r="T270" s="10"/>
      <c r="U270" s="10"/>
      <c r="V270" s="10"/>
      <c r="W270" s="10"/>
      <c r="X270" s="10"/>
      <c r="Y270" s="10"/>
      <c r="Z270" s="10"/>
    </row>
    <row r="271" spans="1:26">
      <c r="A271" s="469" t="s">
        <v>356</v>
      </c>
      <c r="B271" s="468"/>
      <c r="C271" s="471" t="s">
        <v>127</v>
      </c>
      <c r="D271" s="124" t="s">
        <v>27</v>
      </c>
      <c r="E271" s="327"/>
      <c r="F271" s="327"/>
      <c r="G271" s="327"/>
      <c r="H271" s="327"/>
      <c r="I271" s="327"/>
      <c r="J271" s="327"/>
      <c r="K271" s="327"/>
      <c r="L271" s="327"/>
      <c r="M271" s="10"/>
      <c r="N271" s="10"/>
      <c r="O271" s="10"/>
      <c r="P271" s="10"/>
      <c r="Q271" s="10"/>
      <c r="R271" s="10"/>
      <c r="S271" s="10"/>
      <c r="T271" s="10"/>
      <c r="U271" s="10"/>
      <c r="V271" s="10"/>
      <c r="W271" s="10"/>
      <c r="X271" s="10"/>
      <c r="Y271" s="10"/>
      <c r="Z271" s="10"/>
    </row>
    <row r="272" spans="1:26">
      <c r="A272" s="469" t="s">
        <v>357</v>
      </c>
      <c r="B272" s="468"/>
      <c r="C272" s="471" t="s">
        <v>128</v>
      </c>
      <c r="D272" s="124" t="s">
        <v>46</v>
      </c>
      <c r="E272" s="327"/>
      <c r="F272" s="327"/>
      <c r="G272" s="327"/>
      <c r="H272" s="327"/>
      <c r="I272" s="327"/>
      <c r="J272" s="327"/>
      <c r="K272" s="327"/>
      <c r="L272" s="327"/>
      <c r="M272" s="10"/>
      <c r="N272" s="10"/>
      <c r="O272" s="10"/>
      <c r="P272" s="10"/>
      <c r="Q272" s="10"/>
      <c r="R272" s="10"/>
      <c r="S272" s="10"/>
      <c r="T272" s="10"/>
      <c r="U272" s="10"/>
      <c r="V272" s="10"/>
      <c r="W272" s="10"/>
      <c r="X272" s="10"/>
      <c r="Y272" s="10"/>
      <c r="Z272" s="10"/>
    </row>
    <row r="273" spans="1:26">
      <c r="A273" s="468"/>
      <c r="B273" s="468"/>
      <c r="C273" s="326"/>
      <c r="D273" s="327"/>
      <c r="E273" s="327"/>
      <c r="F273" s="327"/>
      <c r="G273" s="327"/>
      <c r="H273" s="327"/>
      <c r="I273" s="327"/>
      <c r="J273" s="327"/>
      <c r="K273" s="327"/>
      <c r="L273" s="327"/>
      <c r="M273" s="10"/>
      <c r="N273" s="10"/>
      <c r="O273" s="10"/>
      <c r="P273" s="10"/>
      <c r="Q273" s="10"/>
      <c r="R273" s="10"/>
      <c r="S273" s="10"/>
      <c r="T273" s="10"/>
      <c r="U273" s="10"/>
      <c r="V273" s="10"/>
      <c r="W273" s="10"/>
      <c r="X273" s="10"/>
      <c r="Y273" s="10"/>
      <c r="Z273" s="10"/>
    </row>
    <row r="274" spans="1:26">
      <c r="A274" s="468"/>
      <c r="B274" s="468"/>
      <c r="C274" s="326"/>
      <c r="D274" s="327"/>
      <c r="E274" s="327"/>
      <c r="F274" s="327"/>
      <c r="G274" s="327"/>
      <c r="H274" s="327"/>
      <c r="I274" s="327"/>
      <c r="J274" s="327"/>
      <c r="K274" s="327"/>
      <c r="L274" s="327"/>
      <c r="M274" s="10"/>
      <c r="N274" s="10"/>
      <c r="O274" s="10"/>
      <c r="P274" s="10"/>
      <c r="Q274" s="10"/>
      <c r="R274" s="10"/>
      <c r="S274" s="10"/>
      <c r="T274" s="10"/>
      <c r="U274" s="10"/>
      <c r="V274" s="10"/>
      <c r="W274" s="10"/>
      <c r="X274" s="10"/>
      <c r="Y274" s="10"/>
      <c r="Z274" s="10"/>
    </row>
    <row r="275" spans="1:26">
      <c r="A275" s="468"/>
      <c r="B275" s="468"/>
      <c r="C275" s="326"/>
      <c r="D275" s="327"/>
      <c r="E275" s="327"/>
      <c r="F275" s="327"/>
      <c r="G275" s="327"/>
      <c r="H275" s="327"/>
      <c r="I275" s="327"/>
      <c r="J275" s="327"/>
      <c r="K275" s="327"/>
      <c r="L275" s="327"/>
      <c r="M275" s="10"/>
      <c r="N275" s="10"/>
      <c r="O275" s="10"/>
      <c r="P275" s="10"/>
      <c r="Q275" s="10"/>
      <c r="R275" s="10"/>
      <c r="S275" s="10"/>
      <c r="T275" s="10"/>
      <c r="U275" s="10"/>
      <c r="V275" s="10"/>
      <c r="W275" s="10"/>
      <c r="X275" s="10"/>
      <c r="Y275" s="10"/>
      <c r="Z275" s="10"/>
    </row>
    <row r="276" spans="1:26">
      <c r="A276" s="468"/>
      <c r="B276" s="468"/>
      <c r="C276" s="326"/>
      <c r="D276" s="327"/>
      <c r="E276" s="327"/>
      <c r="F276" s="327"/>
      <c r="G276" s="327"/>
      <c r="H276" s="327"/>
      <c r="I276" s="327"/>
      <c r="J276" s="327"/>
      <c r="K276" s="327"/>
      <c r="L276" s="327"/>
      <c r="M276" s="10"/>
      <c r="N276" s="10"/>
      <c r="O276" s="10"/>
      <c r="P276" s="10"/>
      <c r="Q276" s="10"/>
      <c r="R276" s="10"/>
      <c r="S276" s="10"/>
      <c r="T276" s="10"/>
      <c r="U276" s="10"/>
      <c r="V276" s="10"/>
      <c r="W276" s="10"/>
      <c r="X276" s="10"/>
      <c r="Y276" s="10"/>
      <c r="Z276" s="10"/>
    </row>
    <row r="277" spans="1:26">
      <c r="A277" s="468"/>
      <c r="B277" s="468"/>
      <c r="C277" s="326"/>
      <c r="D277" s="327"/>
      <c r="E277" s="327"/>
      <c r="F277" s="327"/>
      <c r="G277" s="327"/>
      <c r="H277" s="327"/>
      <c r="I277" s="327"/>
      <c r="J277" s="327"/>
      <c r="K277" s="327"/>
      <c r="L277" s="327"/>
      <c r="M277" s="10"/>
      <c r="N277" s="10"/>
      <c r="O277" s="10"/>
      <c r="P277" s="10"/>
      <c r="Q277" s="10"/>
      <c r="R277" s="10"/>
      <c r="S277" s="10"/>
      <c r="T277" s="10"/>
      <c r="U277" s="10"/>
      <c r="V277" s="10"/>
      <c r="W277" s="10"/>
      <c r="X277" s="10"/>
      <c r="Y277" s="10"/>
      <c r="Z277" s="10"/>
    </row>
    <row r="278" spans="1:26">
      <c r="A278" s="468"/>
      <c r="B278" s="468"/>
      <c r="C278" s="326"/>
      <c r="D278" s="327"/>
      <c r="E278" s="327"/>
      <c r="F278" s="327"/>
      <c r="G278" s="327"/>
      <c r="H278" s="327"/>
      <c r="I278" s="327"/>
      <c r="J278" s="327"/>
      <c r="K278" s="327"/>
      <c r="L278" s="327"/>
      <c r="M278" s="10"/>
      <c r="N278" s="10"/>
      <c r="O278" s="10"/>
      <c r="P278" s="10"/>
      <c r="Q278" s="10"/>
      <c r="R278" s="10"/>
      <c r="S278" s="10"/>
      <c r="T278" s="10"/>
      <c r="U278" s="10"/>
      <c r="V278" s="10"/>
      <c r="W278" s="10"/>
      <c r="X278" s="10"/>
      <c r="Y278" s="10"/>
      <c r="Z278" s="10"/>
    </row>
    <row r="279" spans="1:26">
      <c r="A279" s="468"/>
      <c r="B279" s="468"/>
      <c r="C279" s="326"/>
      <c r="D279" s="327"/>
      <c r="E279" s="327"/>
      <c r="F279" s="327"/>
      <c r="G279" s="327"/>
      <c r="H279" s="327"/>
      <c r="I279" s="327"/>
      <c r="J279" s="327"/>
      <c r="K279" s="327"/>
      <c r="L279" s="327"/>
      <c r="M279" s="10"/>
      <c r="N279" s="10"/>
      <c r="O279" s="10"/>
      <c r="P279" s="10"/>
      <c r="Q279" s="10"/>
      <c r="R279" s="10"/>
      <c r="S279" s="10"/>
      <c r="T279" s="10"/>
      <c r="U279" s="10"/>
      <c r="V279" s="10"/>
      <c r="W279" s="10"/>
      <c r="X279" s="10"/>
      <c r="Y279" s="10"/>
      <c r="Z279" s="10"/>
    </row>
    <row r="280" spans="1:26">
      <c r="A280" s="468"/>
      <c r="B280" s="468"/>
      <c r="C280" s="326"/>
      <c r="D280" s="327"/>
      <c r="E280" s="327"/>
      <c r="F280" s="327"/>
      <c r="G280" s="327"/>
      <c r="H280" s="327"/>
      <c r="I280" s="327"/>
      <c r="J280" s="327"/>
      <c r="K280" s="327"/>
      <c r="L280" s="327"/>
      <c r="M280" s="10"/>
      <c r="N280" s="10"/>
      <c r="O280" s="10"/>
      <c r="P280" s="10"/>
      <c r="Q280" s="10"/>
      <c r="R280" s="10"/>
      <c r="S280" s="10"/>
      <c r="T280" s="10"/>
      <c r="U280" s="10"/>
      <c r="V280" s="10"/>
      <c r="W280" s="10"/>
      <c r="X280" s="10"/>
      <c r="Y280" s="10"/>
      <c r="Z280" s="10"/>
    </row>
    <row r="281" spans="1:26">
      <c r="A281" s="468"/>
      <c r="B281" s="468"/>
      <c r="C281" s="326"/>
      <c r="D281" s="327"/>
      <c r="E281" s="327"/>
      <c r="F281" s="327"/>
      <c r="G281" s="327"/>
      <c r="H281" s="327"/>
      <c r="I281" s="327"/>
      <c r="J281" s="327"/>
      <c r="K281" s="327"/>
      <c r="L281" s="327"/>
      <c r="M281" s="10"/>
      <c r="N281" s="10"/>
      <c r="O281" s="10"/>
      <c r="P281" s="10"/>
      <c r="Q281" s="10"/>
      <c r="R281" s="10"/>
      <c r="S281" s="10"/>
      <c r="T281" s="10"/>
      <c r="U281" s="10"/>
      <c r="V281" s="10"/>
      <c r="W281" s="10"/>
      <c r="X281" s="10"/>
      <c r="Y281" s="10"/>
      <c r="Z281" s="10"/>
    </row>
    <row r="282" spans="1:26">
      <c r="A282" s="468"/>
      <c r="B282" s="468"/>
      <c r="C282" s="326"/>
      <c r="D282" s="327"/>
      <c r="E282" s="327"/>
      <c r="F282" s="327"/>
      <c r="G282" s="327"/>
      <c r="H282" s="327"/>
      <c r="I282" s="327"/>
      <c r="J282" s="327"/>
      <c r="K282" s="327"/>
      <c r="L282" s="327"/>
      <c r="M282" s="10"/>
      <c r="N282" s="10"/>
      <c r="O282" s="10"/>
      <c r="P282" s="10"/>
      <c r="Q282" s="10"/>
      <c r="R282" s="10"/>
      <c r="S282" s="10"/>
      <c r="T282" s="10"/>
      <c r="U282" s="10"/>
      <c r="V282" s="10"/>
      <c r="W282" s="10"/>
      <c r="X282" s="10"/>
      <c r="Y282" s="10"/>
      <c r="Z282" s="10"/>
    </row>
    <row r="283" spans="1:26">
      <c r="A283" s="468"/>
      <c r="B283" s="468"/>
      <c r="C283" s="326"/>
      <c r="D283" s="327"/>
      <c r="E283" s="327"/>
      <c r="F283" s="327"/>
      <c r="G283" s="327"/>
      <c r="H283" s="327"/>
      <c r="I283" s="327"/>
      <c r="J283" s="327"/>
      <c r="K283" s="327"/>
      <c r="L283" s="327"/>
      <c r="M283" s="10"/>
      <c r="N283" s="10"/>
      <c r="O283" s="10"/>
      <c r="P283" s="10"/>
      <c r="Q283" s="10"/>
      <c r="R283" s="10"/>
      <c r="S283" s="10"/>
      <c r="T283" s="10"/>
      <c r="U283" s="10"/>
      <c r="V283" s="10"/>
      <c r="W283" s="10"/>
      <c r="X283" s="10"/>
      <c r="Y283" s="10"/>
      <c r="Z283" s="10"/>
    </row>
    <row r="284" spans="1:26">
      <c r="A284" s="468"/>
      <c r="B284" s="468"/>
      <c r="C284" s="326"/>
      <c r="D284" s="327"/>
      <c r="E284" s="327"/>
      <c r="F284" s="327"/>
      <c r="G284" s="327"/>
      <c r="H284" s="327"/>
      <c r="I284" s="327"/>
      <c r="J284" s="327"/>
      <c r="K284" s="327"/>
      <c r="L284" s="327"/>
      <c r="M284" s="10"/>
      <c r="N284" s="10"/>
      <c r="O284" s="10"/>
      <c r="P284" s="10"/>
      <c r="Q284" s="10"/>
      <c r="R284" s="10"/>
      <c r="S284" s="10"/>
      <c r="T284" s="10"/>
      <c r="U284" s="10"/>
      <c r="V284" s="10"/>
      <c r="W284" s="10"/>
      <c r="X284" s="10"/>
      <c r="Y284" s="10"/>
      <c r="Z284" s="10"/>
    </row>
    <row r="285" spans="1:26">
      <c r="A285" s="468"/>
      <c r="B285" s="468"/>
      <c r="C285" s="326"/>
      <c r="D285" s="327"/>
      <c r="E285" s="327"/>
      <c r="F285" s="327"/>
      <c r="G285" s="327"/>
      <c r="H285" s="327"/>
      <c r="I285" s="327"/>
      <c r="J285" s="327"/>
      <c r="K285" s="327"/>
      <c r="L285" s="327"/>
      <c r="M285" s="10"/>
      <c r="N285" s="10"/>
      <c r="O285" s="10"/>
      <c r="P285" s="10"/>
      <c r="Q285" s="10"/>
      <c r="R285" s="10"/>
      <c r="S285" s="10"/>
      <c r="T285" s="10"/>
      <c r="U285" s="10"/>
      <c r="V285" s="10"/>
      <c r="W285" s="10"/>
      <c r="X285" s="10"/>
      <c r="Y285" s="10"/>
      <c r="Z285" s="10"/>
    </row>
    <row r="286" spans="1:26">
      <c r="A286" s="468"/>
      <c r="B286" s="468"/>
      <c r="C286" s="326"/>
      <c r="D286" s="327"/>
      <c r="E286" s="327"/>
      <c r="F286" s="327"/>
      <c r="G286" s="327"/>
      <c r="H286" s="327"/>
      <c r="I286" s="327"/>
      <c r="J286" s="327"/>
      <c r="K286" s="327"/>
      <c r="L286" s="327"/>
      <c r="M286" s="10"/>
      <c r="N286" s="10"/>
      <c r="O286" s="10"/>
      <c r="P286" s="10"/>
      <c r="Q286" s="10"/>
      <c r="R286" s="10"/>
      <c r="S286" s="10"/>
      <c r="T286" s="10"/>
      <c r="U286" s="10"/>
      <c r="V286" s="10"/>
      <c r="W286" s="10"/>
      <c r="X286" s="10"/>
      <c r="Y286" s="10"/>
      <c r="Z286" s="10"/>
    </row>
    <row r="287" spans="1:26">
      <c r="A287" s="468"/>
      <c r="B287" s="468"/>
      <c r="C287" s="326"/>
      <c r="D287" s="327"/>
      <c r="E287" s="327"/>
      <c r="F287" s="327"/>
      <c r="G287" s="327"/>
      <c r="H287" s="327"/>
      <c r="I287" s="327"/>
      <c r="J287" s="327"/>
      <c r="K287" s="327"/>
      <c r="L287" s="327"/>
      <c r="M287" s="10"/>
      <c r="N287" s="10"/>
      <c r="O287" s="10"/>
      <c r="P287" s="10"/>
      <c r="Q287" s="10"/>
      <c r="R287" s="10"/>
      <c r="S287" s="10"/>
      <c r="T287" s="10"/>
      <c r="U287" s="10"/>
      <c r="V287" s="10"/>
      <c r="W287" s="10"/>
      <c r="X287" s="10"/>
      <c r="Y287" s="10"/>
      <c r="Z287" s="10"/>
    </row>
    <row r="288" spans="1:26">
      <c r="A288" s="468"/>
      <c r="B288" s="468"/>
      <c r="C288" s="326"/>
      <c r="D288" s="327"/>
      <c r="E288" s="327"/>
      <c r="F288" s="327"/>
      <c r="G288" s="327"/>
      <c r="H288" s="327"/>
      <c r="I288" s="327"/>
      <c r="J288" s="327"/>
      <c r="K288" s="327"/>
      <c r="L288" s="327"/>
      <c r="M288" s="10"/>
      <c r="N288" s="10"/>
      <c r="O288" s="10"/>
      <c r="P288" s="10"/>
      <c r="Q288" s="10"/>
      <c r="R288" s="10"/>
      <c r="S288" s="10"/>
      <c r="T288" s="10"/>
      <c r="U288" s="10"/>
      <c r="V288" s="10"/>
      <c r="W288" s="10"/>
      <c r="X288" s="10"/>
      <c r="Y288" s="10"/>
      <c r="Z288" s="10"/>
    </row>
    <row r="289" spans="1:26">
      <c r="A289" s="468"/>
      <c r="B289" s="468"/>
      <c r="C289" s="326"/>
      <c r="D289" s="327"/>
      <c r="E289" s="327"/>
      <c r="F289" s="327"/>
      <c r="G289" s="327"/>
      <c r="H289" s="327"/>
      <c r="I289" s="327"/>
      <c r="J289" s="327"/>
      <c r="K289" s="327"/>
      <c r="L289" s="327"/>
      <c r="M289" s="10"/>
      <c r="N289" s="10"/>
      <c r="O289" s="10"/>
      <c r="P289" s="10"/>
      <c r="Q289" s="10"/>
      <c r="R289" s="10"/>
      <c r="S289" s="10"/>
      <c r="T289" s="10"/>
      <c r="U289" s="10"/>
      <c r="V289" s="10"/>
      <c r="W289" s="10"/>
      <c r="X289" s="10"/>
      <c r="Y289" s="10"/>
      <c r="Z289" s="10"/>
    </row>
    <row r="290" spans="1:26">
      <c r="A290" s="468"/>
      <c r="B290" s="468"/>
      <c r="C290" s="326"/>
      <c r="D290" s="327"/>
      <c r="E290" s="327"/>
      <c r="F290" s="327"/>
      <c r="G290" s="327"/>
      <c r="H290" s="327"/>
      <c r="I290" s="327"/>
      <c r="J290" s="327"/>
      <c r="K290" s="327"/>
      <c r="L290" s="327"/>
      <c r="M290" s="10"/>
      <c r="N290" s="10"/>
      <c r="O290" s="10"/>
      <c r="P290" s="10"/>
      <c r="Q290" s="10"/>
      <c r="R290" s="10"/>
      <c r="S290" s="10"/>
      <c r="T290" s="10"/>
      <c r="U290" s="10"/>
      <c r="V290" s="10"/>
      <c r="W290" s="10"/>
      <c r="X290" s="10"/>
      <c r="Y290" s="10"/>
      <c r="Z290" s="10"/>
    </row>
    <row r="291" spans="1:26">
      <c r="A291" s="468"/>
      <c r="B291" s="468"/>
      <c r="C291" s="326"/>
      <c r="D291" s="327"/>
      <c r="E291" s="327"/>
      <c r="F291" s="327"/>
      <c r="G291" s="327"/>
      <c r="H291" s="327"/>
      <c r="I291" s="327"/>
      <c r="J291" s="327"/>
      <c r="K291" s="327"/>
      <c r="L291" s="327"/>
      <c r="M291" s="10"/>
      <c r="N291" s="10"/>
      <c r="O291" s="10"/>
      <c r="P291" s="10"/>
      <c r="Q291" s="10"/>
      <c r="R291" s="10"/>
      <c r="S291" s="10"/>
      <c r="T291" s="10"/>
      <c r="U291" s="10"/>
      <c r="V291" s="10"/>
      <c r="W291" s="10"/>
      <c r="X291" s="10"/>
      <c r="Y291" s="10"/>
      <c r="Z291" s="10"/>
    </row>
    <row r="292" spans="1:26">
      <c r="A292" s="468"/>
      <c r="B292" s="468"/>
      <c r="C292" s="326"/>
      <c r="D292" s="327"/>
      <c r="E292" s="327"/>
      <c r="F292" s="327"/>
      <c r="G292" s="327"/>
      <c r="H292" s="327"/>
      <c r="I292" s="327"/>
      <c r="J292" s="327"/>
      <c r="K292" s="327"/>
      <c r="L292" s="327"/>
      <c r="M292" s="10"/>
      <c r="N292" s="10"/>
      <c r="O292" s="10"/>
      <c r="P292" s="10"/>
      <c r="Q292" s="10"/>
      <c r="R292" s="10"/>
      <c r="S292" s="10"/>
      <c r="T292" s="10"/>
      <c r="U292" s="10"/>
      <c r="V292" s="10"/>
      <c r="W292" s="10"/>
      <c r="X292" s="10"/>
      <c r="Y292" s="10"/>
      <c r="Z292" s="10"/>
    </row>
    <row r="293" spans="1:26">
      <c r="A293" s="468"/>
      <c r="B293" s="468"/>
      <c r="C293" s="326"/>
      <c r="D293" s="327"/>
      <c r="E293" s="327"/>
      <c r="F293" s="327"/>
      <c r="G293" s="327"/>
      <c r="H293" s="327"/>
      <c r="I293" s="327"/>
      <c r="J293" s="327"/>
      <c r="K293" s="327"/>
      <c r="L293" s="327"/>
      <c r="M293" s="10"/>
      <c r="N293" s="10"/>
      <c r="O293" s="10"/>
      <c r="P293" s="10"/>
      <c r="Q293" s="10"/>
      <c r="R293" s="10"/>
      <c r="S293" s="10"/>
      <c r="T293" s="10"/>
      <c r="U293" s="10"/>
      <c r="V293" s="10"/>
      <c r="W293" s="10"/>
      <c r="X293" s="10"/>
      <c r="Y293" s="10"/>
      <c r="Z293" s="10"/>
    </row>
    <row r="294" spans="1:26">
      <c r="A294" s="468"/>
      <c r="B294" s="468"/>
      <c r="C294" s="326"/>
      <c r="D294" s="327"/>
      <c r="E294" s="327"/>
      <c r="F294" s="327"/>
      <c r="G294" s="327"/>
      <c r="H294" s="327"/>
      <c r="I294" s="327"/>
      <c r="J294" s="327"/>
      <c r="K294" s="327"/>
      <c r="L294" s="327"/>
      <c r="M294" s="10"/>
      <c r="N294" s="10"/>
      <c r="O294" s="10"/>
      <c r="P294" s="10"/>
      <c r="Q294" s="10"/>
      <c r="R294" s="10"/>
      <c r="S294" s="10"/>
      <c r="T294" s="10"/>
      <c r="U294" s="10"/>
      <c r="V294" s="10"/>
      <c r="W294" s="10"/>
      <c r="X294" s="10"/>
      <c r="Y294" s="10"/>
      <c r="Z294" s="10"/>
    </row>
    <row r="295" spans="1:26">
      <c r="A295" s="468"/>
      <c r="B295" s="468"/>
      <c r="C295" s="326"/>
      <c r="D295" s="327"/>
      <c r="E295" s="327"/>
      <c r="F295" s="327"/>
      <c r="G295" s="327"/>
      <c r="H295" s="327"/>
      <c r="I295" s="327"/>
      <c r="J295" s="327"/>
      <c r="K295" s="327"/>
      <c r="L295" s="327"/>
      <c r="M295" s="10"/>
      <c r="N295" s="10"/>
      <c r="O295" s="10"/>
      <c r="P295" s="10"/>
      <c r="Q295" s="10"/>
      <c r="R295" s="10"/>
      <c r="S295" s="10"/>
      <c r="T295" s="10"/>
      <c r="U295" s="10"/>
      <c r="V295" s="10"/>
      <c r="W295" s="10"/>
      <c r="X295" s="10"/>
      <c r="Y295" s="10"/>
      <c r="Z295" s="10"/>
    </row>
    <row r="296" spans="1:26">
      <c r="A296" s="468"/>
      <c r="B296" s="468"/>
      <c r="C296" s="326"/>
      <c r="D296" s="327"/>
      <c r="E296" s="327"/>
      <c r="F296" s="327"/>
      <c r="G296" s="327"/>
      <c r="H296" s="327"/>
      <c r="I296" s="327"/>
      <c r="J296" s="327"/>
      <c r="K296" s="327"/>
      <c r="L296" s="327"/>
      <c r="M296" s="10"/>
      <c r="N296" s="10"/>
      <c r="O296" s="10"/>
      <c r="P296" s="10"/>
      <c r="Q296" s="10"/>
      <c r="R296" s="10"/>
      <c r="S296" s="10"/>
      <c r="T296" s="10"/>
      <c r="U296" s="10"/>
      <c r="V296" s="10"/>
      <c r="W296" s="10"/>
      <c r="X296" s="10"/>
      <c r="Y296" s="10"/>
      <c r="Z296" s="10"/>
    </row>
    <row r="297" spans="1:26">
      <c r="A297" s="468"/>
      <c r="B297" s="468"/>
      <c r="C297" s="326"/>
      <c r="D297" s="327"/>
      <c r="E297" s="327"/>
      <c r="F297" s="327"/>
      <c r="G297" s="327"/>
      <c r="H297" s="327"/>
      <c r="I297" s="327"/>
      <c r="J297" s="327"/>
      <c r="K297" s="327"/>
      <c r="L297" s="327"/>
      <c r="M297" s="10"/>
      <c r="N297" s="10"/>
      <c r="O297" s="10"/>
      <c r="P297" s="10"/>
      <c r="Q297" s="10"/>
      <c r="R297" s="10"/>
      <c r="S297" s="10"/>
      <c r="T297" s="10"/>
      <c r="U297" s="10"/>
      <c r="V297" s="10"/>
      <c r="W297" s="10"/>
      <c r="X297" s="10"/>
      <c r="Y297" s="10"/>
      <c r="Z297" s="10"/>
    </row>
    <row r="298" spans="1:26">
      <c r="A298" s="468"/>
      <c r="B298" s="468"/>
      <c r="C298" s="326"/>
      <c r="D298" s="327"/>
      <c r="E298" s="327"/>
      <c r="F298" s="327"/>
      <c r="G298" s="327"/>
      <c r="H298" s="327"/>
      <c r="I298" s="327"/>
      <c r="J298" s="327"/>
      <c r="K298" s="327"/>
      <c r="L298" s="327"/>
      <c r="M298" s="10"/>
      <c r="N298" s="10"/>
      <c r="O298" s="10"/>
      <c r="P298" s="10"/>
      <c r="Q298" s="10"/>
      <c r="R298" s="10"/>
      <c r="S298" s="10"/>
      <c r="T298" s="10"/>
      <c r="U298" s="10"/>
      <c r="V298" s="10"/>
      <c r="W298" s="10"/>
      <c r="X298" s="10"/>
      <c r="Y298" s="10"/>
      <c r="Z298" s="10"/>
    </row>
    <row r="299" spans="1:26">
      <c r="A299" s="468"/>
      <c r="B299" s="468"/>
      <c r="C299" s="326"/>
      <c r="D299" s="327"/>
      <c r="E299" s="327"/>
      <c r="F299" s="327"/>
      <c r="G299" s="327"/>
      <c r="H299" s="327"/>
      <c r="I299" s="327"/>
      <c r="J299" s="327"/>
      <c r="K299" s="327"/>
      <c r="L299" s="327"/>
      <c r="M299" s="10"/>
      <c r="N299" s="10"/>
      <c r="O299" s="10"/>
      <c r="P299" s="10"/>
      <c r="Q299" s="10"/>
      <c r="R299" s="10"/>
      <c r="S299" s="10"/>
      <c r="T299" s="10"/>
      <c r="U299" s="10"/>
      <c r="V299" s="10"/>
      <c r="W299" s="10"/>
      <c r="X299" s="10"/>
      <c r="Y299" s="10"/>
      <c r="Z299" s="10"/>
    </row>
    <row r="300" spans="1:26">
      <c r="A300" s="468"/>
      <c r="B300" s="468"/>
      <c r="C300" s="326"/>
      <c r="D300" s="327"/>
      <c r="E300" s="327"/>
      <c r="F300" s="327"/>
      <c r="G300" s="327"/>
      <c r="H300" s="327"/>
      <c r="I300" s="327"/>
      <c r="J300" s="327"/>
      <c r="K300" s="327"/>
      <c r="L300" s="327"/>
      <c r="M300" s="10"/>
      <c r="N300" s="10"/>
      <c r="O300" s="10"/>
      <c r="P300" s="10"/>
      <c r="Q300" s="10"/>
      <c r="R300" s="10"/>
      <c r="S300" s="10"/>
      <c r="T300" s="10"/>
      <c r="U300" s="10"/>
      <c r="V300" s="10"/>
      <c r="W300" s="10"/>
      <c r="X300" s="10"/>
      <c r="Y300" s="10"/>
      <c r="Z300" s="10"/>
    </row>
    <row r="301" spans="1:26">
      <c r="A301" s="468"/>
      <c r="B301" s="468"/>
      <c r="C301" s="326"/>
      <c r="D301" s="327"/>
      <c r="E301" s="327"/>
      <c r="F301" s="327"/>
      <c r="G301" s="327"/>
      <c r="H301" s="327"/>
      <c r="I301" s="327"/>
      <c r="J301" s="327"/>
      <c r="K301" s="327"/>
      <c r="L301" s="327"/>
      <c r="M301" s="10"/>
      <c r="N301" s="10"/>
      <c r="O301" s="10"/>
      <c r="P301" s="10"/>
      <c r="Q301" s="10"/>
      <c r="R301" s="10"/>
      <c r="S301" s="10"/>
      <c r="T301" s="10"/>
      <c r="U301" s="10"/>
      <c r="V301" s="10"/>
      <c r="W301" s="10"/>
      <c r="X301" s="10"/>
      <c r="Y301" s="10"/>
      <c r="Z301" s="10"/>
    </row>
    <row r="302" spans="1:26">
      <c r="A302" s="468"/>
      <c r="B302" s="468"/>
      <c r="C302" s="326"/>
      <c r="D302" s="327"/>
      <c r="E302" s="327"/>
      <c r="F302" s="327"/>
      <c r="G302" s="327"/>
      <c r="H302" s="327"/>
      <c r="I302" s="327"/>
      <c r="J302" s="327"/>
      <c r="K302" s="327"/>
      <c r="L302" s="327"/>
      <c r="M302" s="10"/>
      <c r="N302" s="10"/>
      <c r="O302" s="10"/>
      <c r="P302" s="10"/>
      <c r="Q302" s="10"/>
      <c r="R302" s="10"/>
      <c r="S302" s="10"/>
      <c r="T302" s="10"/>
      <c r="U302" s="10"/>
      <c r="V302" s="10"/>
      <c r="W302" s="10"/>
      <c r="X302" s="10"/>
      <c r="Y302" s="10"/>
      <c r="Z302" s="10"/>
    </row>
    <row r="303" spans="1:26">
      <c r="A303" s="468"/>
      <c r="B303" s="468"/>
      <c r="C303" s="326"/>
      <c r="D303" s="327"/>
      <c r="E303" s="327"/>
      <c r="F303" s="327"/>
      <c r="G303" s="327"/>
      <c r="H303" s="327"/>
      <c r="I303" s="327"/>
      <c r="J303" s="327"/>
      <c r="K303" s="327"/>
      <c r="L303" s="327"/>
      <c r="M303" s="10"/>
      <c r="N303" s="10"/>
      <c r="O303" s="10"/>
      <c r="P303" s="10"/>
      <c r="Q303" s="10"/>
      <c r="R303" s="10"/>
      <c r="S303" s="10"/>
      <c r="T303" s="10"/>
      <c r="U303" s="10"/>
      <c r="V303" s="10"/>
      <c r="W303" s="10"/>
      <c r="X303" s="10"/>
      <c r="Y303" s="10"/>
      <c r="Z303" s="10"/>
    </row>
    <row r="304" spans="1:26">
      <c r="A304" s="468"/>
      <c r="B304" s="468"/>
      <c r="C304" s="326"/>
      <c r="D304" s="327"/>
      <c r="E304" s="327"/>
      <c r="F304" s="327"/>
      <c r="G304" s="327"/>
      <c r="H304" s="327"/>
      <c r="I304" s="327"/>
      <c r="J304" s="327"/>
      <c r="K304" s="327"/>
      <c r="L304" s="327"/>
      <c r="M304" s="10"/>
      <c r="N304" s="10"/>
      <c r="O304" s="10"/>
      <c r="P304" s="10"/>
      <c r="Q304" s="10"/>
      <c r="R304" s="10"/>
      <c r="S304" s="10"/>
      <c r="T304" s="10"/>
      <c r="U304" s="10"/>
      <c r="V304" s="10"/>
      <c r="W304" s="10"/>
      <c r="X304" s="10"/>
      <c r="Y304" s="10"/>
      <c r="Z304" s="10"/>
    </row>
    <row r="305" spans="1:26">
      <c r="A305" s="468"/>
      <c r="B305" s="468"/>
      <c r="C305" s="326"/>
      <c r="D305" s="327"/>
      <c r="E305" s="327"/>
      <c r="F305" s="327"/>
      <c r="G305" s="327"/>
      <c r="H305" s="327"/>
      <c r="I305" s="327"/>
      <c r="J305" s="327"/>
      <c r="K305" s="327"/>
      <c r="L305" s="327"/>
      <c r="M305" s="10"/>
      <c r="N305" s="10"/>
      <c r="O305" s="10"/>
      <c r="P305" s="10"/>
      <c r="Q305" s="10"/>
      <c r="R305" s="10"/>
      <c r="S305" s="10"/>
      <c r="T305" s="10"/>
      <c r="U305" s="10"/>
      <c r="V305" s="10"/>
      <c r="W305" s="10"/>
      <c r="X305" s="10"/>
      <c r="Y305" s="10"/>
      <c r="Z305" s="10"/>
    </row>
    <row r="306" spans="1:26">
      <c r="A306" s="468"/>
      <c r="B306" s="468"/>
      <c r="C306" s="326"/>
      <c r="D306" s="327"/>
      <c r="E306" s="327"/>
      <c r="F306" s="327"/>
      <c r="G306" s="327"/>
      <c r="H306" s="327"/>
      <c r="I306" s="327"/>
      <c r="J306" s="327"/>
      <c r="K306" s="327"/>
      <c r="L306" s="327"/>
      <c r="M306" s="10"/>
      <c r="N306" s="10"/>
      <c r="O306" s="10"/>
      <c r="P306" s="10"/>
      <c r="Q306" s="10"/>
      <c r="R306" s="10"/>
      <c r="S306" s="10"/>
      <c r="T306" s="10"/>
      <c r="U306" s="10"/>
      <c r="V306" s="10"/>
      <c r="W306" s="10"/>
      <c r="X306" s="10"/>
      <c r="Y306" s="10"/>
      <c r="Z306" s="10"/>
    </row>
    <row r="307" spans="1:26">
      <c r="A307" s="468"/>
      <c r="B307" s="468"/>
      <c r="C307" s="326"/>
      <c r="D307" s="327"/>
      <c r="E307" s="327"/>
      <c r="F307" s="327"/>
      <c r="G307" s="327"/>
      <c r="H307" s="327"/>
      <c r="I307" s="327"/>
      <c r="J307" s="327"/>
      <c r="K307" s="327"/>
      <c r="L307" s="327"/>
      <c r="M307" s="10"/>
      <c r="N307" s="10"/>
      <c r="O307" s="10"/>
      <c r="P307" s="10"/>
      <c r="Q307" s="10"/>
      <c r="R307" s="10"/>
      <c r="S307" s="10"/>
      <c r="T307" s="10"/>
      <c r="U307" s="10"/>
      <c r="V307" s="10"/>
      <c r="W307" s="10"/>
      <c r="X307" s="10"/>
      <c r="Y307" s="10"/>
      <c r="Z307" s="10"/>
    </row>
    <row r="308" spans="1:26">
      <c r="A308" s="468"/>
      <c r="B308" s="468"/>
      <c r="C308" s="326"/>
      <c r="D308" s="327"/>
      <c r="E308" s="327"/>
      <c r="F308" s="327"/>
      <c r="G308" s="327"/>
      <c r="H308" s="327"/>
      <c r="I308" s="327"/>
      <c r="J308" s="327"/>
      <c r="K308" s="327"/>
      <c r="L308" s="327"/>
      <c r="M308" s="10"/>
      <c r="N308" s="10"/>
      <c r="O308" s="10"/>
      <c r="P308" s="10"/>
      <c r="Q308" s="10"/>
      <c r="R308" s="10"/>
      <c r="S308" s="10"/>
      <c r="T308" s="10"/>
      <c r="U308" s="10"/>
      <c r="V308" s="10"/>
      <c r="W308" s="10"/>
      <c r="X308" s="10"/>
      <c r="Y308" s="10"/>
      <c r="Z308" s="10"/>
    </row>
    <row r="309" spans="1:26">
      <c r="A309" s="468"/>
      <c r="B309" s="468"/>
      <c r="C309" s="326"/>
      <c r="D309" s="327"/>
      <c r="E309" s="327"/>
      <c r="F309" s="327"/>
      <c r="G309" s="327"/>
      <c r="H309" s="327"/>
      <c r="I309" s="327"/>
      <c r="J309" s="327"/>
      <c r="K309" s="327"/>
      <c r="L309" s="327"/>
      <c r="M309" s="10"/>
      <c r="N309" s="10"/>
      <c r="O309" s="10"/>
      <c r="P309" s="10"/>
      <c r="Q309" s="10"/>
      <c r="R309" s="10"/>
      <c r="S309" s="10"/>
      <c r="T309" s="10"/>
      <c r="U309" s="10"/>
      <c r="V309" s="10"/>
      <c r="W309" s="10"/>
      <c r="X309" s="10"/>
      <c r="Y309" s="10"/>
      <c r="Z309" s="10"/>
    </row>
    <row r="310" spans="1:26">
      <c r="A310" s="468"/>
      <c r="B310" s="468"/>
      <c r="C310" s="326"/>
      <c r="D310" s="327"/>
      <c r="E310" s="327"/>
      <c r="F310" s="327"/>
      <c r="G310" s="327"/>
      <c r="H310" s="327"/>
      <c r="I310" s="327"/>
      <c r="J310" s="327"/>
      <c r="K310" s="327"/>
      <c r="L310" s="327"/>
      <c r="M310" s="10"/>
      <c r="N310" s="10"/>
      <c r="O310" s="10"/>
      <c r="P310" s="10"/>
      <c r="Q310" s="10"/>
      <c r="R310" s="10"/>
      <c r="S310" s="10"/>
      <c r="T310" s="10"/>
      <c r="U310" s="10"/>
      <c r="V310" s="10"/>
      <c r="W310" s="10"/>
      <c r="X310" s="10"/>
      <c r="Y310" s="10"/>
      <c r="Z310" s="10"/>
    </row>
    <row r="311" spans="1:26">
      <c r="A311" s="468"/>
      <c r="B311" s="468"/>
      <c r="C311" s="326"/>
      <c r="D311" s="327"/>
      <c r="E311" s="327"/>
      <c r="F311" s="327"/>
      <c r="G311" s="327"/>
      <c r="H311" s="327"/>
      <c r="I311" s="327"/>
      <c r="J311" s="327"/>
      <c r="K311" s="327"/>
      <c r="L311" s="327"/>
      <c r="M311" s="10"/>
      <c r="N311" s="10"/>
      <c r="O311" s="10"/>
      <c r="P311" s="10"/>
      <c r="Q311" s="10"/>
      <c r="R311" s="10"/>
      <c r="S311" s="10"/>
      <c r="T311" s="10"/>
      <c r="U311" s="10"/>
      <c r="V311" s="10"/>
      <c r="W311" s="10"/>
      <c r="X311" s="10"/>
      <c r="Y311" s="10"/>
      <c r="Z311" s="10"/>
    </row>
    <row r="312" spans="1:26">
      <c r="A312" s="468"/>
      <c r="B312" s="468"/>
      <c r="C312" s="326"/>
      <c r="D312" s="327"/>
      <c r="E312" s="327"/>
      <c r="F312" s="327"/>
      <c r="G312" s="327"/>
      <c r="H312" s="327"/>
      <c r="I312" s="327"/>
      <c r="J312" s="327"/>
      <c r="K312" s="327"/>
      <c r="L312" s="327"/>
      <c r="M312" s="10"/>
      <c r="N312" s="10"/>
      <c r="O312" s="10"/>
      <c r="P312" s="10"/>
      <c r="Q312" s="10"/>
      <c r="R312" s="10"/>
      <c r="S312" s="10"/>
      <c r="T312" s="10"/>
      <c r="U312" s="10"/>
      <c r="V312" s="10"/>
      <c r="W312" s="10"/>
      <c r="X312" s="10"/>
      <c r="Y312" s="10"/>
      <c r="Z312" s="10"/>
    </row>
    <row r="313" spans="1:26">
      <c r="A313" s="468"/>
      <c r="B313" s="468"/>
      <c r="C313" s="326"/>
      <c r="D313" s="327"/>
      <c r="E313" s="327"/>
      <c r="F313" s="327"/>
      <c r="G313" s="327"/>
      <c r="H313" s="327"/>
      <c r="I313" s="327"/>
      <c r="J313" s="327"/>
      <c r="K313" s="327"/>
      <c r="L313" s="327"/>
      <c r="M313" s="10"/>
      <c r="N313" s="10"/>
      <c r="O313" s="10"/>
      <c r="P313" s="10"/>
      <c r="Q313" s="10"/>
      <c r="R313" s="10"/>
      <c r="S313" s="10"/>
      <c r="T313" s="10"/>
      <c r="U313" s="10"/>
      <c r="V313" s="10"/>
      <c r="W313" s="10"/>
      <c r="X313" s="10"/>
      <c r="Y313" s="10"/>
      <c r="Z313" s="10"/>
    </row>
    <row r="314" spans="1:26">
      <c r="A314" s="468"/>
      <c r="B314" s="468"/>
      <c r="C314" s="326"/>
      <c r="D314" s="327"/>
      <c r="E314" s="327"/>
      <c r="F314" s="327"/>
      <c r="G314" s="327"/>
      <c r="H314" s="327"/>
      <c r="I314" s="327"/>
      <c r="J314" s="327"/>
      <c r="K314" s="327"/>
      <c r="L314" s="327"/>
      <c r="M314" s="10"/>
      <c r="N314" s="10"/>
      <c r="O314" s="10"/>
      <c r="P314" s="10"/>
      <c r="Q314" s="10"/>
      <c r="R314" s="10"/>
      <c r="S314" s="10"/>
      <c r="T314" s="10"/>
      <c r="U314" s="10"/>
      <c r="V314" s="10"/>
      <c r="W314" s="10"/>
      <c r="X314" s="10"/>
      <c r="Y314" s="10"/>
      <c r="Z314" s="10"/>
    </row>
    <row r="315" spans="1:26">
      <c r="A315" s="468"/>
      <c r="B315" s="468"/>
      <c r="C315" s="326"/>
      <c r="D315" s="327"/>
      <c r="E315" s="327"/>
      <c r="F315" s="327"/>
      <c r="G315" s="327"/>
      <c r="H315" s="327"/>
      <c r="I315" s="327"/>
      <c r="J315" s="327"/>
      <c r="K315" s="327"/>
      <c r="L315" s="327"/>
      <c r="M315" s="10"/>
      <c r="N315" s="10"/>
      <c r="O315" s="10"/>
      <c r="P315" s="10"/>
      <c r="Q315" s="10"/>
      <c r="R315" s="10"/>
      <c r="S315" s="10"/>
      <c r="T315" s="10"/>
      <c r="U315" s="10"/>
      <c r="V315" s="10"/>
      <c r="W315" s="10"/>
      <c r="X315" s="10"/>
      <c r="Y315" s="10"/>
      <c r="Z315" s="10"/>
    </row>
    <row r="316" spans="1:26">
      <c r="A316" s="468"/>
      <c r="B316" s="468"/>
      <c r="C316" s="326"/>
      <c r="D316" s="327"/>
      <c r="E316" s="327"/>
      <c r="F316" s="327"/>
      <c r="G316" s="327"/>
      <c r="H316" s="327"/>
      <c r="I316" s="327"/>
      <c r="J316" s="327"/>
      <c r="K316" s="327"/>
      <c r="L316" s="327"/>
      <c r="M316" s="10"/>
      <c r="N316" s="10"/>
      <c r="O316" s="10"/>
      <c r="P316" s="10"/>
      <c r="Q316" s="10"/>
      <c r="R316" s="10"/>
      <c r="S316" s="10"/>
      <c r="T316" s="10"/>
      <c r="U316" s="10"/>
      <c r="V316" s="10"/>
      <c r="W316" s="10"/>
      <c r="X316" s="10"/>
      <c r="Y316" s="10"/>
      <c r="Z316" s="10"/>
    </row>
    <row r="317" spans="1:26">
      <c r="A317" s="468"/>
      <c r="B317" s="468"/>
      <c r="C317" s="326"/>
      <c r="D317" s="327"/>
      <c r="E317" s="327"/>
      <c r="F317" s="327"/>
      <c r="G317" s="327"/>
      <c r="H317" s="327"/>
      <c r="I317" s="327"/>
      <c r="J317" s="327"/>
      <c r="K317" s="327"/>
      <c r="L317" s="327"/>
      <c r="M317" s="10"/>
      <c r="N317" s="10"/>
      <c r="O317" s="10"/>
      <c r="P317" s="10"/>
      <c r="Q317" s="10"/>
      <c r="R317" s="10"/>
      <c r="S317" s="10"/>
      <c r="T317" s="10"/>
      <c r="U317" s="10"/>
      <c r="V317" s="10"/>
      <c r="W317" s="10"/>
      <c r="X317" s="10"/>
      <c r="Y317" s="10"/>
      <c r="Z317" s="10"/>
    </row>
    <row r="318" spans="1:26">
      <c r="A318" s="468"/>
      <c r="B318" s="468"/>
      <c r="C318" s="326"/>
      <c r="D318" s="327"/>
      <c r="E318" s="327"/>
      <c r="F318" s="327"/>
      <c r="G318" s="327"/>
      <c r="H318" s="327"/>
      <c r="I318" s="327"/>
      <c r="J318" s="327"/>
      <c r="K318" s="327"/>
      <c r="L318" s="327"/>
      <c r="M318" s="10"/>
      <c r="N318" s="10"/>
      <c r="O318" s="10"/>
      <c r="P318" s="10"/>
      <c r="Q318" s="10"/>
      <c r="R318" s="10"/>
      <c r="S318" s="10"/>
      <c r="T318" s="10"/>
      <c r="U318" s="10"/>
      <c r="V318" s="10"/>
      <c r="W318" s="10"/>
      <c r="X318" s="10"/>
      <c r="Y318" s="10"/>
      <c r="Z318" s="10"/>
    </row>
    <row r="319" spans="1:26">
      <c r="A319" s="468"/>
      <c r="B319" s="468"/>
      <c r="C319" s="326"/>
      <c r="D319" s="327"/>
      <c r="E319" s="327"/>
      <c r="F319" s="327"/>
      <c r="G319" s="327"/>
      <c r="H319" s="327"/>
      <c r="I319" s="327"/>
      <c r="J319" s="327"/>
      <c r="K319" s="327"/>
      <c r="L319" s="327"/>
      <c r="M319" s="10"/>
      <c r="N319" s="10"/>
      <c r="O319" s="10"/>
      <c r="P319" s="10"/>
      <c r="Q319" s="10"/>
      <c r="R319" s="10"/>
      <c r="S319" s="10"/>
      <c r="T319" s="10"/>
      <c r="U319" s="10"/>
      <c r="V319" s="10"/>
      <c r="W319" s="10"/>
      <c r="X319" s="10"/>
      <c r="Y319" s="10"/>
      <c r="Z319" s="10"/>
    </row>
    <row r="320" spans="1:26">
      <c r="A320" s="468"/>
      <c r="B320" s="468"/>
      <c r="C320" s="326"/>
      <c r="D320" s="327"/>
      <c r="E320" s="327"/>
      <c r="F320" s="327"/>
      <c r="G320" s="327"/>
      <c r="H320" s="327"/>
      <c r="I320" s="327"/>
      <c r="J320" s="327"/>
      <c r="K320" s="327"/>
      <c r="L320" s="327"/>
      <c r="M320" s="10"/>
      <c r="N320" s="10"/>
      <c r="O320" s="10"/>
      <c r="P320" s="10"/>
      <c r="Q320" s="10"/>
      <c r="R320" s="10"/>
      <c r="S320" s="10"/>
      <c r="T320" s="10"/>
      <c r="U320" s="10"/>
      <c r="V320" s="10"/>
      <c r="W320" s="10"/>
      <c r="X320" s="10"/>
      <c r="Y320" s="10"/>
      <c r="Z320" s="10"/>
    </row>
    <row r="321" spans="1:26">
      <c r="A321" s="468"/>
      <c r="B321" s="468"/>
      <c r="C321" s="326"/>
      <c r="D321" s="327"/>
      <c r="E321" s="327"/>
      <c r="F321" s="327"/>
      <c r="G321" s="327"/>
      <c r="H321" s="327"/>
      <c r="I321" s="327"/>
      <c r="J321" s="327"/>
      <c r="K321" s="327"/>
      <c r="L321" s="327"/>
      <c r="M321" s="10"/>
      <c r="N321" s="10"/>
      <c r="O321" s="10"/>
      <c r="P321" s="10"/>
      <c r="Q321" s="10"/>
      <c r="R321" s="10"/>
      <c r="S321" s="10"/>
      <c r="T321" s="10"/>
      <c r="U321" s="10"/>
      <c r="V321" s="10"/>
      <c r="W321" s="10"/>
      <c r="X321" s="10"/>
      <c r="Y321" s="10"/>
      <c r="Z321" s="10"/>
    </row>
    <row r="322" spans="1:26">
      <c r="A322" s="468"/>
      <c r="B322" s="468"/>
      <c r="C322" s="326"/>
      <c r="D322" s="327"/>
      <c r="E322" s="327"/>
      <c r="F322" s="327"/>
      <c r="G322" s="327"/>
      <c r="H322" s="327"/>
      <c r="I322" s="327"/>
      <c r="J322" s="327"/>
      <c r="K322" s="327"/>
      <c r="L322" s="327"/>
      <c r="M322" s="10"/>
      <c r="N322" s="10"/>
      <c r="O322" s="10"/>
      <c r="P322" s="10"/>
      <c r="Q322" s="10"/>
      <c r="R322" s="10"/>
      <c r="S322" s="10"/>
      <c r="T322" s="10"/>
      <c r="U322" s="10"/>
      <c r="V322" s="10"/>
      <c r="W322" s="10"/>
      <c r="X322" s="10"/>
      <c r="Y322" s="10"/>
      <c r="Z322" s="10"/>
    </row>
    <row r="323" spans="1:26">
      <c r="A323" s="468"/>
      <c r="B323" s="468"/>
      <c r="C323" s="326"/>
      <c r="D323" s="327"/>
      <c r="E323" s="327"/>
      <c r="F323" s="327"/>
      <c r="G323" s="327"/>
      <c r="H323" s="327"/>
      <c r="I323" s="327"/>
      <c r="J323" s="327"/>
      <c r="K323" s="327"/>
      <c r="L323" s="327"/>
      <c r="M323" s="10"/>
      <c r="N323" s="10"/>
      <c r="O323" s="10"/>
      <c r="P323" s="10"/>
      <c r="Q323" s="10"/>
      <c r="R323" s="10"/>
      <c r="S323" s="10"/>
      <c r="T323" s="10"/>
      <c r="U323" s="10"/>
      <c r="V323" s="10"/>
      <c r="W323" s="10"/>
      <c r="X323" s="10"/>
      <c r="Y323" s="10"/>
      <c r="Z323" s="10"/>
    </row>
    <row r="324" spans="1:26">
      <c r="A324" s="468"/>
      <c r="B324" s="468"/>
      <c r="C324" s="326"/>
      <c r="D324" s="327"/>
      <c r="E324" s="327"/>
      <c r="F324" s="327"/>
      <c r="G324" s="327"/>
      <c r="H324" s="327"/>
      <c r="I324" s="327"/>
      <c r="J324" s="327"/>
      <c r="K324" s="327"/>
      <c r="L324" s="327"/>
      <c r="M324" s="10"/>
      <c r="N324" s="10"/>
      <c r="O324" s="10"/>
      <c r="P324" s="10"/>
      <c r="Q324" s="10"/>
      <c r="R324" s="10"/>
      <c r="S324" s="10"/>
      <c r="T324" s="10"/>
      <c r="U324" s="10"/>
      <c r="V324" s="10"/>
      <c r="W324" s="10"/>
      <c r="X324" s="10"/>
      <c r="Y324" s="10"/>
      <c r="Z324" s="10"/>
    </row>
    <row r="325" spans="1:26">
      <c r="A325" s="468"/>
      <c r="B325" s="468"/>
      <c r="C325" s="326"/>
      <c r="D325" s="327"/>
      <c r="E325" s="327"/>
      <c r="F325" s="327"/>
      <c r="G325" s="327"/>
      <c r="H325" s="327"/>
      <c r="I325" s="327"/>
      <c r="J325" s="327"/>
      <c r="K325" s="327"/>
      <c r="L325" s="327"/>
      <c r="M325" s="10"/>
      <c r="N325" s="10"/>
      <c r="O325" s="10"/>
      <c r="P325" s="10"/>
      <c r="Q325" s="10"/>
      <c r="R325" s="10"/>
      <c r="S325" s="10"/>
      <c r="T325" s="10"/>
      <c r="U325" s="10"/>
      <c r="V325" s="10"/>
      <c r="W325" s="10"/>
      <c r="X325" s="10"/>
      <c r="Y325" s="10"/>
      <c r="Z325" s="10"/>
    </row>
    <row r="326" spans="1:26">
      <c r="A326" s="468"/>
      <c r="B326" s="468"/>
      <c r="C326" s="326"/>
      <c r="D326" s="327"/>
      <c r="E326" s="327"/>
      <c r="F326" s="327"/>
      <c r="G326" s="327"/>
      <c r="H326" s="327"/>
      <c r="I326" s="327"/>
      <c r="J326" s="327"/>
      <c r="K326" s="327"/>
      <c r="L326" s="327"/>
      <c r="M326" s="10"/>
      <c r="N326" s="10"/>
      <c r="O326" s="10"/>
      <c r="P326" s="10"/>
      <c r="Q326" s="10"/>
      <c r="R326" s="10"/>
      <c r="S326" s="10"/>
      <c r="T326" s="10"/>
      <c r="U326" s="10"/>
      <c r="V326" s="10"/>
      <c r="W326" s="10"/>
      <c r="X326" s="10"/>
      <c r="Y326" s="10"/>
      <c r="Z326" s="10"/>
    </row>
    <row r="327" spans="1:26">
      <c r="A327" s="468"/>
      <c r="B327" s="468"/>
      <c r="C327" s="326"/>
      <c r="D327" s="327"/>
      <c r="E327" s="327"/>
      <c r="F327" s="327"/>
      <c r="G327" s="327"/>
      <c r="H327" s="327"/>
      <c r="I327" s="327"/>
      <c r="J327" s="327"/>
      <c r="K327" s="327"/>
      <c r="L327" s="327"/>
      <c r="M327" s="10"/>
      <c r="N327" s="10"/>
      <c r="O327" s="10"/>
      <c r="P327" s="10"/>
      <c r="Q327" s="10"/>
      <c r="R327" s="10"/>
      <c r="S327" s="10"/>
      <c r="T327" s="10"/>
      <c r="U327" s="10"/>
      <c r="V327" s="10"/>
      <c r="W327" s="10"/>
      <c r="X327" s="10"/>
      <c r="Y327" s="10"/>
      <c r="Z327" s="10"/>
    </row>
    <row r="328" spans="1:26">
      <c r="A328" s="468"/>
      <c r="B328" s="468"/>
      <c r="C328" s="326"/>
      <c r="D328" s="327"/>
      <c r="E328" s="327"/>
      <c r="F328" s="327"/>
      <c r="G328" s="327"/>
      <c r="H328" s="327"/>
      <c r="I328" s="327"/>
      <c r="J328" s="327"/>
      <c r="K328" s="327"/>
      <c r="L328" s="327"/>
      <c r="M328" s="10"/>
      <c r="N328" s="10"/>
      <c r="O328" s="10"/>
      <c r="P328" s="10"/>
      <c r="Q328" s="10"/>
      <c r="R328" s="10"/>
      <c r="S328" s="10"/>
      <c r="T328" s="10"/>
      <c r="U328" s="10"/>
      <c r="V328" s="10"/>
      <c r="W328" s="10"/>
      <c r="X328" s="10"/>
      <c r="Y328" s="10"/>
      <c r="Z328" s="10"/>
    </row>
    <row r="329" spans="1:26">
      <c r="A329" s="468"/>
      <c r="B329" s="468"/>
      <c r="C329" s="326"/>
      <c r="D329" s="327"/>
      <c r="E329" s="327"/>
      <c r="F329" s="327"/>
      <c r="G329" s="327"/>
      <c r="H329" s="327"/>
      <c r="I329" s="327"/>
      <c r="J329" s="327"/>
      <c r="K329" s="327"/>
      <c r="L329" s="327"/>
      <c r="M329" s="10"/>
      <c r="N329" s="10"/>
      <c r="O329" s="10"/>
      <c r="P329" s="10"/>
      <c r="Q329" s="10"/>
      <c r="R329" s="10"/>
      <c r="S329" s="10"/>
      <c r="T329" s="10"/>
      <c r="U329" s="10"/>
      <c r="V329" s="10"/>
      <c r="W329" s="10"/>
      <c r="X329" s="10"/>
      <c r="Y329" s="10"/>
      <c r="Z329" s="10"/>
    </row>
    <row r="330" spans="1:26">
      <c r="A330" s="468"/>
      <c r="B330" s="468"/>
      <c r="C330" s="326"/>
      <c r="D330" s="327"/>
      <c r="E330" s="327"/>
      <c r="F330" s="327"/>
      <c r="G330" s="327"/>
      <c r="H330" s="327"/>
      <c r="I330" s="327"/>
      <c r="J330" s="327"/>
      <c r="K330" s="327"/>
      <c r="L330" s="327"/>
      <c r="M330" s="10"/>
      <c r="N330" s="10"/>
      <c r="O330" s="10"/>
      <c r="P330" s="10"/>
      <c r="Q330" s="10"/>
      <c r="R330" s="10"/>
      <c r="S330" s="10"/>
      <c r="T330" s="10"/>
      <c r="U330" s="10"/>
      <c r="V330" s="10"/>
      <c r="W330" s="10"/>
      <c r="X330" s="10"/>
      <c r="Y330" s="10"/>
      <c r="Z330" s="10"/>
    </row>
    <row r="331" spans="1:26">
      <c r="A331" s="468"/>
      <c r="B331" s="468"/>
      <c r="C331" s="326"/>
      <c r="D331" s="327"/>
      <c r="E331" s="327"/>
      <c r="F331" s="327"/>
      <c r="G331" s="327"/>
      <c r="H331" s="327"/>
      <c r="I331" s="327"/>
      <c r="J331" s="327"/>
      <c r="K331" s="327"/>
      <c r="L331" s="327"/>
      <c r="M331" s="10"/>
      <c r="N331" s="10"/>
      <c r="O331" s="10"/>
      <c r="P331" s="10"/>
      <c r="Q331" s="10"/>
      <c r="R331" s="10"/>
      <c r="S331" s="10"/>
      <c r="T331" s="10"/>
      <c r="U331" s="10"/>
      <c r="V331" s="10"/>
      <c r="W331" s="10"/>
      <c r="X331" s="10"/>
      <c r="Y331" s="10"/>
      <c r="Z331" s="10"/>
    </row>
    <row r="332" spans="1:26">
      <c r="A332" s="468"/>
      <c r="B332" s="468"/>
      <c r="C332" s="326"/>
      <c r="D332" s="327"/>
      <c r="E332" s="327"/>
      <c r="F332" s="327"/>
      <c r="G332" s="327"/>
      <c r="H332" s="327"/>
      <c r="I332" s="327"/>
      <c r="J332" s="327"/>
      <c r="K332" s="327"/>
      <c r="L332" s="327"/>
      <c r="M332" s="10"/>
      <c r="N332" s="10"/>
      <c r="O332" s="10"/>
      <c r="P332" s="10"/>
      <c r="Q332" s="10"/>
      <c r="R332" s="10"/>
      <c r="S332" s="10"/>
      <c r="T332" s="10"/>
      <c r="U332" s="10"/>
      <c r="V332" s="10"/>
      <c r="W332" s="10"/>
      <c r="X332" s="10"/>
      <c r="Y332" s="10"/>
      <c r="Z332" s="10"/>
    </row>
    <row r="333" spans="1:26">
      <c r="A333" s="468"/>
      <c r="B333" s="468"/>
      <c r="C333" s="326"/>
      <c r="D333" s="327"/>
      <c r="E333" s="327"/>
      <c r="F333" s="327"/>
      <c r="G333" s="327"/>
      <c r="H333" s="327"/>
      <c r="I333" s="327"/>
      <c r="J333" s="327"/>
      <c r="K333" s="327"/>
      <c r="L333" s="327"/>
      <c r="M333" s="10"/>
      <c r="N333" s="10"/>
      <c r="O333" s="10"/>
      <c r="P333" s="10"/>
      <c r="Q333" s="10"/>
      <c r="R333" s="10"/>
      <c r="S333" s="10"/>
      <c r="T333" s="10"/>
      <c r="U333" s="10"/>
      <c r="V333" s="10"/>
      <c r="W333" s="10"/>
      <c r="X333" s="10"/>
      <c r="Y333" s="10"/>
      <c r="Z333" s="10"/>
    </row>
    <row r="334" spans="1:26">
      <c r="A334" s="468"/>
      <c r="B334" s="468"/>
      <c r="C334" s="326"/>
      <c r="D334" s="327"/>
      <c r="E334" s="327"/>
      <c r="F334" s="327"/>
      <c r="G334" s="327"/>
      <c r="H334" s="327"/>
      <c r="I334" s="327"/>
      <c r="J334" s="327"/>
      <c r="K334" s="327"/>
      <c r="L334" s="327"/>
      <c r="M334" s="10"/>
      <c r="N334" s="10"/>
      <c r="O334" s="10"/>
      <c r="P334" s="10"/>
      <c r="Q334" s="10"/>
      <c r="R334" s="10"/>
      <c r="S334" s="10"/>
      <c r="T334" s="10"/>
      <c r="U334" s="10"/>
      <c r="V334" s="10"/>
      <c r="W334" s="10"/>
      <c r="X334" s="10"/>
      <c r="Y334" s="10"/>
      <c r="Z334" s="10"/>
    </row>
    <row r="335" spans="1:26">
      <c r="A335" s="468"/>
      <c r="B335" s="468"/>
      <c r="C335" s="326"/>
      <c r="D335" s="327"/>
      <c r="E335" s="327"/>
      <c r="F335" s="327"/>
      <c r="G335" s="327"/>
      <c r="H335" s="327"/>
      <c r="I335" s="327"/>
      <c r="J335" s="327"/>
      <c r="K335" s="327"/>
      <c r="L335" s="327"/>
      <c r="M335" s="10"/>
      <c r="N335" s="10"/>
      <c r="O335" s="10"/>
      <c r="P335" s="10"/>
      <c r="Q335" s="10"/>
      <c r="R335" s="10"/>
      <c r="S335" s="10"/>
      <c r="T335" s="10"/>
      <c r="U335" s="10"/>
      <c r="V335" s="10"/>
      <c r="W335" s="10"/>
      <c r="X335" s="10"/>
      <c r="Y335" s="10"/>
      <c r="Z335" s="10"/>
    </row>
    <row r="336" spans="1:26">
      <c r="A336" s="468"/>
      <c r="B336" s="468"/>
      <c r="C336" s="326"/>
      <c r="D336" s="327"/>
      <c r="E336" s="327"/>
      <c r="F336" s="327"/>
      <c r="G336" s="327"/>
      <c r="H336" s="327"/>
      <c r="I336" s="327"/>
      <c r="J336" s="327"/>
      <c r="K336" s="327"/>
      <c r="L336" s="327"/>
      <c r="M336" s="10"/>
      <c r="N336" s="10"/>
      <c r="O336" s="10"/>
      <c r="P336" s="10"/>
      <c r="Q336" s="10"/>
      <c r="R336" s="10"/>
      <c r="S336" s="10"/>
      <c r="T336" s="10"/>
      <c r="U336" s="10"/>
      <c r="V336" s="10"/>
      <c r="W336" s="10"/>
      <c r="X336" s="10"/>
      <c r="Y336" s="10"/>
      <c r="Z336" s="10"/>
    </row>
    <row r="337" spans="1:26">
      <c r="A337" s="468"/>
      <c r="B337" s="468"/>
      <c r="C337" s="326"/>
      <c r="D337" s="327"/>
      <c r="E337" s="327"/>
      <c r="F337" s="327"/>
      <c r="G337" s="327"/>
      <c r="H337" s="327"/>
      <c r="I337" s="327"/>
      <c r="J337" s="327"/>
      <c r="K337" s="327"/>
      <c r="L337" s="327"/>
      <c r="M337" s="10"/>
      <c r="N337" s="10"/>
      <c r="O337" s="10"/>
      <c r="P337" s="10"/>
      <c r="Q337" s="10"/>
      <c r="R337" s="10"/>
      <c r="S337" s="10"/>
      <c r="T337" s="10"/>
      <c r="U337" s="10"/>
      <c r="V337" s="10"/>
      <c r="W337" s="10"/>
      <c r="X337" s="10"/>
      <c r="Y337" s="10"/>
      <c r="Z337" s="10"/>
    </row>
    <row r="338" spans="1:26">
      <c r="A338" s="468"/>
      <c r="B338" s="468"/>
      <c r="C338" s="326"/>
      <c r="D338" s="327"/>
      <c r="E338" s="327"/>
      <c r="F338" s="327"/>
      <c r="G338" s="327"/>
      <c r="H338" s="327"/>
      <c r="I338" s="327"/>
      <c r="J338" s="327"/>
      <c r="K338" s="327"/>
      <c r="L338" s="327"/>
      <c r="M338" s="10"/>
      <c r="N338" s="10"/>
      <c r="O338" s="10"/>
      <c r="P338" s="10"/>
      <c r="Q338" s="10"/>
      <c r="R338" s="10"/>
      <c r="S338" s="10"/>
      <c r="T338" s="10"/>
      <c r="U338" s="10"/>
      <c r="V338" s="10"/>
      <c r="W338" s="10"/>
      <c r="X338" s="10"/>
      <c r="Y338" s="10"/>
      <c r="Z338" s="10"/>
    </row>
    <row r="339" spans="1:26">
      <c r="A339" s="468"/>
      <c r="B339" s="468"/>
      <c r="C339" s="326"/>
      <c r="D339" s="327"/>
      <c r="E339" s="327"/>
      <c r="F339" s="327"/>
      <c r="G339" s="327"/>
      <c r="H339" s="327"/>
      <c r="I339" s="327"/>
      <c r="J339" s="327"/>
      <c r="K339" s="327"/>
      <c r="L339" s="327"/>
      <c r="M339" s="10"/>
      <c r="N339" s="10"/>
      <c r="O339" s="10"/>
      <c r="P339" s="10"/>
      <c r="Q339" s="10"/>
      <c r="R339" s="10"/>
      <c r="S339" s="10"/>
      <c r="T339" s="10"/>
      <c r="U339" s="10"/>
      <c r="V339" s="10"/>
      <c r="W339" s="10"/>
      <c r="X339" s="10"/>
      <c r="Y339" s="10"/>
      <c r="Z339" s="10"/>
    </row>
    <row r="340" spans="1:26">
      <c r="A340" s="468"/>
      <c r="B340" s="468"/>
      <c r="C340" s="326"/>
      <c r="D340" s="327"/>
      <c r="E340" s="327"/>
      <c r="F340" s="327"/>
      <c r="G340" s="327"/>
      <c r="H340" s="327"/>
      <c r="I340" s="327"/>
      <c r="J340" s="327"/>
      <c r="K340" s="327"/>
      <c r="L340" s="327"/>
      <c r="M340" s="10"/>
      <c r="N340" s="10"/>
      <c r="O340" s="10"/>
      <c r="P340" s="10"/>
      <c r="Q340" s="10"/>
      <c r="R340" s="10"/>
      <c r="S340" s="10"/>
      <c r="T340" s="10"/>
      <c r="U340" s="10"/>
      <c r="V340" s="10"/>
      <c r="W340" s="10"/>
      <c r="X340" s="10"/>
      <c r="Y340" s="10"/>
      <c r="Z340" s="10"/>
    </row>
    <row r="341" spans="1:26">
      <c r="A341" s="468"/>
      <c r="B341" s="468"/>
      <c r="C341" s="326"/>
      <c r="D341" s="327"/>
      <c r="E341" s="327"/>
      <c r="F341" s="327"/>
      <c r="G341" s="327"/>
      <c r="H341" s="327"/>
      <c r="I341" s="327"/>
      <c r="J341" s="327"/>
      <c r="K341" s="327"/>
      <c r="L341" s="327"/>
      <c r="M341" s="10"/>
      <c r="N341" s="10"/>
      <c r="O341" s="10"/>
      <c r="P341" s="10"/>
      <c r="Q341" s="10"/>
      <c r="R341" s="10"/>
      <c r="S341" s="10"/>
      <c r="T341" s="10"/>
      <c r="U341" s="10"/>
      <c r="V341" s="10"/>
      <c r="W341" s="10"/>
      <c r="X341" s="10"/>
      <c r="Y341" s="10"/>
      <c r="Z341" s="10"/>
    </row>
    <row r="342" spans="1:26">
      <c r="A342" s="468"/>
      <c r="B342" s="468"/>
      <c r="C342" s="326"/>
      <c r="D342" s="327"/>
      <c r="E342" s="327"/>
      <c r="F342" s="327"/>
      <c r="G342" s="327"/>
      <c r="H342" s="327"/>
      <c r="I342" s="327"/>
      <c r="J342" s="327"/>
      <c r="K342" s="327"/>
      <c r="L342" s="327"/>
      <c r="M342" s="10"/>
      <c r="N342" s="10"/>
      <c r="O342" s="10"/>
      <c r="P342" s="10"/>
      <c r="Q342" s="10"/>
      <c r="R342" s="10"/>
      <c r="S342" s="10"/>
      <c r="T342" s="10"/>
      <c r="U342" s="10"/>
      <c r="V342" s="10"/>
      <c r="W342" s="10"/>
      <c r="X342" s="10"/>
      <c r="Y342" s="10"/>
      <c r="Z342" s="10"/>
    </row>
    <row r="343" spans="1:26">
      <c r="A343" s="468"/>
      <c r="B343" s="468"/>
      <c r="C343" s="326"/>
      <c r="D343" s="327"/>
      <c r="E343" s="327"/>
      <c r="F343" s="327"/>
      <c r="G343" s="327"/>
      <c r="H343" s="327"/>
      <c r="I343" s="327"/>
      <c r="J343" s="327"/>
      <c r="K343" s="327"/>
      <c r="L343" s="327"/>
      <c r="M343" s="10"/>
      <c r="N343" s="10"/>
      <c r="O343" s="10"/>
      <c r="P343" s="10"/>
      <c r="Q343" s="10"/>
      <c r="R343" s="10"/>
      <c r="S343" s="10"/>
      <c r="T343" s="10"/>
      <c r="U343" s="10"/>
      <c r="V343" s="10"/>
      <c r="W343" s="10"/>
      <c r="X343" s="10"/>
      <c r="Y343" s="10"/>
      <c r="Z343" s="10"/>
    </row>
    <row r="344" spans="1:26">
      <c r="A344" s="468"/>
      <c r="B344" s="468"/>
      <c r="C344" s="326"/>
      <c r="D344" s="327"/>
      <c r="E344" s="327"/>
      <c r="F344" s="327"/>
      <c r="G344" s="327"/>
      <c r="H344" s="327"/>
      <c r="I344" s="327"/>
      <c r="J344" s="327"/>
      <c r="K344" s="327"/>
      <c r="L344" s="327"/>
      <c r="M344" s="10"/>
      <c r="N344" s="10"/>
      <c r="O344" s="10"/>
      <c r="P344" s="10"/>
      <c r="Q344" s="10"/>
      <c r="R344" s="10"/>
      <c r="S344" s="10"/>
      <c r="T344" s="10"/>
      <c r="U344" s="10"/>
      <c r="V344" s="10"/>
      <c r="W344" s="10"/>
      <c r="X344" s="10"/>
      <c r="Y344" s="10"/>
      <c r="Z344" s="10"/>
    </row>
    <row r="345" spans="1:26">
      <c r="A345" s="468"/>
      <c r="B345" s="468"/>
      <c r="C345" s="326"/>
      <c r="D345" s="327"/>
      <c r="E345" s="327"/>
      <c r="F345" s="327"/>
      <c r="G345" s="327"/>
      <c r="H345" s="327"/>
      <c r="I345" s="327"/>
      <c r="J345" s="327"/>
      <c r="K345" s="327"/>
      <c r="L345" s="327"/>
      <c r="M345" s="10"/>
      <c r="N345" s="10"/>
      <c r="O345" s="10"/>
      <c r="P345" s="10"/>
      <c r="Q345" s="10"/>
      <c r="R345" s="10"/>
      <c r="S345" s="10"/>
      <c r="T345" s="10"/>
      <c r="U345" s="10"/>
      <c r="V345" s="10"/>
      <c r="W345" s="10"/>
      <c r="X345" s="10"/>
      <c r="Y345" s="10"/>
      <c r="Z345" s="10"/>
    </row>
    <row r="346" spans="1:26">
      <c r="A346" s="468"/>
      <c r="B346" s="468"/>
      <c r="C346" s="326"/>
      <c r="D346" s="327"/>
      <c r="E346" s="327"/>
      <c r="F346" s="327"/>
      <c r="G346" s="327"/>
      <c r="H346" s="327"/>
      <c r="I346" s="327"/>
      <c r="J346" s="327"/>
      <c r="K346" s="327"/>
      <c r="L346" s="327"/>
      <c r="M346" s="10"/>
      <c r="N346" s="10"/>
      <c r="O346" s="10"/>
      <c r="P346" s="10"/>
      <c r="Q346" s="10"/>
      <c r="R346" s="10"/>
      <c r="S346" s="10"/>
      <c r="T346" s="10"/>
      <c r="U346" s="10"/>
      <c r="V346" s="10"/>
      <c r="W346" s="10"/>
      <c r="X346" s="10"/>
      <c r="Y346" s="10"/>
      <c r="Z346" s="10"/>
    </row>
    <row r="347" spans="1:26">
      <c r="A347" s="468"/>
      <c r="B347" s="468"/>
      <c r="C347" s="326"/>
      <c r="D347" s="327"/>
      <c r="E347" s="327"/>
      <c r="F347" s="327"/>
      <c r="G347" s="327"/>
      <c r="H347" s="327"/>
      <c r="I347" s="327"/>
      <c r="J347" s="327"/>
      <c r="K347" s="327"/>
      <c r="L347" s="327"/>
      <c r="M347" s="10"/>
      <c r="N347" s="10"/>
      <c r="O347" s="10"/>
      <c r="P347" s="10"/>
      <c r="Q347" s="10"/>
      <c r="R347" s="10"/>
      <c r="S347" s="10"/>
      <c r="T347" s="10"/>
      <c r="U347" s="10"/>
      <c r="V347" s="10"/>
      <c r="W347" s="10"/>
      <c r="X347" s="10"/>
      <c r="Y347" s="10"/>
      <c r="Z347" s="10"/>
    </row>
    <row r="348" spans="1:26">
      <c r="A348" s="468"/>
      <c r="B348" s="468"/>
      <c r="C348" s="326"/>
      <c r="D348" s="327"/>
      <c r="E348" s="327"/>
      <c r="F348" s="327"/>
      <c r="G348" s="327"/>
      <c r="H348" s="327"/>
      <c r="I348" s="327"/>
      <c r="J348" s="327"/>
      <c r="K348" s="327"/>
      <c r="L348" s="327"/>
      <c r="M348" s="10"/>
      <c r="N348" s="10"/>
      <c r="O348" s="10"/>
      <c r="P348" s="10"/>
      <c r="Q348" s="10"/>
      <c r="R348" s="10"/>
      <c r="S348" s="10"/>
      <c r="T348" s="10"/>
      <c r="U348" s="10"/>
      <c r="V348" s="10"/>
      <c r="W348" s="10"/>
      <c r="X348" s="10"/>
      <c r="Y348" s="10"/>
      <c r="Z348" s="10"/>
    </row>
    <row r="349" spans="1:26">
      <c r="A349" s="468"/>
      <c r="B349" s="468"/>
      <c r="C349" s="326"/>
      <c r="D349" s="327"/>
      <c r="E349" s="327"/>
      <c r="F349" s="327"/>
      <c r="G349" s="327"/>
      <c r="H349" s="327"/>
      <c r="I349" s="327"/>
      <c r="J349" s="327"/>
      <c r="K349" s="327"/>
      <c r="L349" s="327"/>
      <c r="M349" s="10"/>
      <c r="N349" s="10"/>
      <c r="O349" s="10"/>
      <c r="P349" s="10"/>
      <c r="Q349" s="10"/>
      <c r="R349" s="10"/>
      <c r="S349" s="10"/>
      <c r="T349" s="10"/>
      <c r="U349" s="10"/>
      <c r="V349" s="10"/>
      <c r="W349" s="10"/>
      <c r="X349" s="10"/>
      <c r="Y349" s="10"/>
      <c r="Z349" s="10"/>
    </row>
    <row r="350" spans="1:26">
      <c r="A350" s="468"/>
      <c r="B350" s="468"/>
      <c r="C350" s="326"/>
      <c r="D350" s="327"/>
      <c r="E350" s="327"/>
      <c r="F350" s="327"/>
      <c r="G350" s="327"/>
      <c r="H350" s="327"/>
      <c r="I350" s="327"/>
      <c r="J350" s="327"/>
      <c r="K350" s="327"/>
      <c r="L350" s="327"/>
      <c r="M350" s="10"/>
      <c r="N350" s="10"/>
      <c r="O350" s="10"/>
      <c r="P350" s="10"/>
      <c r="Q350" s="10"/>
      <c r="R350" s="10"/>
      <c r="S350" s="10"/>
      <c r="T350" s="10"/>
      <c r="U350" s="10"/>
      <c r="V350" s="10"/>
      <c r="W350" s="10"/>
      <c r="X350" s="10"/>
      <c r="Y350" s="10"/>
      <c r="Z350" s="10"/>
    </row>
    <row r="351" spans="1:26">
      <c r="A351" s="468"/>
      <c r="B351" s="468"/>
      <c r="C351" s="326"/>
      <c r="D351" s="327"/>
      <c r="E351" s="327"/>
      <c r="F351" s="327"/>
      <c r="G351" s="327"/>
      <c r="H351" s="327"/>
      <c r="I351" s="327"/>
      <c r="J351" s="327"/>
      <c r="K351" s="327"/>
      <c r="L351" s="327"/>
      <c r="M351" s="10"/>
      <c r="N351" s="10"/>
      <c r="O351" s="10"/>
      <c r="P351" s="10"/>
      <c r="Q351" s="10"/>
      <c r="R351" s="10"/>
      <c r="S351" s="10"/>
      <c r="T351" s="10"/>
      <c r="U351" s="10"/>
      <c r="V351" s="10"/>
      <c r="W351" s="10"/>
      <c r="X351" s="10"/>
      <c r="Y351" s="10"/>
      <c r="Z351" s="10"/>
    </row>
    <row r="352" spans="1:26">
      <c r="A352" s="468"/>
      <c r="B352" s="468"/>
      <c r="C352" s="326"/>
      <c r="D352" s="327"/>
      <c r="E352" s="327"/>
      <c r="F352" s="327"/>
      <c r="G352" s="327"/>
      <c r="H352" s="327"/>
      <c r="I352" s="327"/>
      <c r="J352" s="327"/>
      <c r="K352" s="327"/>
      <c r="L352" s="327"/>
      <c r="M352" s="10"/>
      <c r="N352" s="10"/>
      <c r="O352" s="10"/>
      <c r="P352" s="10"/>
      <c r="Q352" s="10"/>
      <c r="R352" s="10"/>
      <c r="S352" s="10"/>
      <c r="T352" s="10"/>
      <c r="U352" s="10"/>
      <c r="V352" s="10"/>
      <c r="W352" s="10"/>
      <c r="X352" s="10"/>
      <c r="Y352" s="10"/>
      <c r="Z352" s="10"/>
    </row>
    <row r="353" spans="1:27">
      <c r="A353" s="468"/>
      <c r="B353" s="468"/>
      <c r="C353" s="326"/>
      <c r="D353" s="327"/>
      <c r="E353" s="327"/>
      <c r="F353" s="327"/>
      <c r="G353" s="327"/>
      <c r="H353" s="327"/>
      <c r="I353" s="327"/>
      <c r="J353" s="327"/>
      <c r="K353" s="327"/>
      <c r="L353" s="327"/>
      <c r="M353" s="10"/>
      <c r="N353" s="10"/>
      <c r="O353" s="10"/>
      <c r="P353" s="10"/>
      <c r="Q353" s="10"/>
      <c r="R353" s="10"/>
      <c r="S353" s="10"/>
      <c r="T353" s="10"/>
      <c r="U353" s="10"/>
      <c r="V353" s="10"/>
      <c r="W353" s="10"/>
      <c r="X353" s="10"/>
      <c r="Y353" s="10"/>
      <c r="Z353" s="10"/>
    </row>
    <row r="354" spans="1:27">
      <c r="A354" s="468"/>
      <c r="B354" s="468"/>
      <c r="C354" s="326"/>
      <c r="D354" s="327"/>
      <c r="E354" s="327"/>
      <c r="F354" s="327"/>
      <c r="G354" s="327"/>
      <c r="H354" s="327"/>
      <c r="I354" s="327"/>
      <c r="J354" s="327"/>
      <c r="K354" s="327"/>
      <c r="L354" s="327"/>
      <c r="M354" s="10"/>
      <c r="N354" s="10"/>
      <c r="O354" s="10"/>
      <c r="P354" s="10"/>
      <c r="Q354" s="10"/>
      <c r="R354" s="10"/>
      <c r="S354" s="10"/>
      <c r="T354" s="10"/>
      <c r="U354" s="10"/>
      <c r="V354" s="10"/>
      <c r="W354" s="10"/>
      <c r="X354" s="10"/>
      <c r="Y354" s="10"/>
      <c r="Z354" s="10"/>
    </row>
    <row r="355" spans="1:27">
      <c r="A355" s="468"/>
      <c r="B355" s="468"/>
      <c r="C355" s="326"/>
      <c r="D355" s="327"/>
      <c r="E355" s="327"/>
      <c r="F355" s="327"/>
      <c r="G355" s="327"/>
      <c r="H355" s="327"/>
      <c r="I355" s="327"/>
      <c r="J355" s="327"/>
      <c r="K355" s="327"/>
      <c r="L355" s="327"/>
      <c r="M355" s="10"/>
      <c r="N355" s="10"/>
      <c r="O355" s="10"/>
      <c r="P355" s="10"/>
      <c r="Q355" s="10"/>
      <c r="R355" s="10"/>
      <c r="S355" s="10"/>
      <c r="T355" s="10"/>
      <c r="U355" s="10"/>
      <c r="V355" s="10"/>
      <c r="W355" s="10"/>
      <c r="X355" s="10"/>
      <c r="Y355" s="10"/>
      <c r="Z355" s="10"/>
    </row>
    <row r="356" spans="1:27">
      <c r="A356" s="468"/>
      <c r="B356" s="468"/>
      <c r="C356" s="326"/>
      <c r="D356" s="327"/>
      <c r="E356" s="327"/>
      <c r="F356" s="327"/>
      <c r="G356" s="327"/>
      <c r="H356" s="327"/>
      <c r="I356" s="327"/>
      <c r="J356" s="327"/>
      <c r="K356" s="327"/>
      <c r="L356" s="327"/>
      <c r="M356" s="10"/>
      <c r="N356" s="10"/>
      <c r="O356" s="10"/>
      <c r="P356" s="10"/>
      <c r="Q356" s="10"/>
      <c r="R356" s="10"/>
      <c r="S356" s="10"/>
      <c r="T356" s="10"/>
      <c r="U356" s="10"/>
      <c r="V356" s="10"/>
      <c r="W356" s="10"/>
      <c r="X356" s="10"/>
      <c r="Y356" s="10"/>
      <c r="Z356" s="10"/>
    </row>
    <row r="357" spans="1:27">
      <c r="A357" s="468"/>
      <c r="B357" s="468"/>
      <c r="C357" s="326"/>
      <c r="D357" s="327"/>
      <c r="E357" s="327"/>
      <c r="F357" s="327"/>
      <c r="G357" s="327"/>
      <c r="H357" s="327"/>
      <c r="I357" s="327"/>
      <c r="J357" s="327"/>
      <c r="K357" s="327"/>
      <c r="L357" s="327"/>
      <c r="M357" s="10"/>
      <c r="N357" s="10"/>
      <c r="O357" s="10"/>
      <c r="P357" s="10"/>
      <c r="Q357" s="10"/>
      <c r="R357" s="10"/>
      <c r="S357" s="10"/>
      <c r="T357" s="10"/>
      <c r="U357" s="10"/>
      <c r="V357" s="10"/>
      <c r="W357" s="10"/>
      <c r="X357" s="10"/>
      <c r="Y357" s="10"/>
      <c r="Z357" s="10"/>
    </row>
    <row r="358" spans="1:27">
      <c r="A358" s="468"/>
      <c r="B358" s="468"/>
      <c r="C358" s="326"/>
      <c r="D358" s="327"/>
      <c r="E358" s="327"/>
      <c r="F358" s="327"/>
      <c r="G358" s="327"/>
      <c r="H358" s="327"/>
      <c r="I358" s="327"/>
      <c r="J358" s="327"/>
      <c r="K358" s="327"/>
      <c r="L358" s="327"/>
      <c r="M358" s="10"/>
      <c r="N358" s="10"/>
      <c r="O358" s="10"/>
      <c r="P358" s="10"/>
      <c r="Q358" s="10"/>
      <c r="R358" s="10"/>
      <c r="S358" s="10"/>
      <c r="T358" s="10"/>
      <c r="U358" s="10"/>
      <c r="V358" s="10"/>
      <c r="W358" s="10"/>
      <c r="X358" s="10"/>
      <c r="Y358" s="10"/>
      <c r="Z358" s="10"/>
    </row>
    <row r="359" spans="1:27">
      <c r="A359" s="468"/>
      <c r="B359" s="468"/>
      <c r="C359" s="326"/>
      <c r="D359" s="327"/>
      <c r="E359" s="327"/>
      <c r="F359" s="327"/>
      <c r="G359" s="327"/>
      <c r="H359" s="327"/>
      <c r="I359" s="327"/>
      <c r="J359" s="327"/>
      <c r="K359" s="327"/>
      <c r="L359" s="327"/>
      <c r="M359" s="10"/>
      <c r="N359" s="10"/>
      <c r="O359" s="10"/>
      <c r="P359" s="10"/>
      <c r="Q359" s="10"/>
      <c r="R359" s="10"/>
      <c r="S359" s="10"/>
      <c r="T359" s="10"/>
      <c r="U359" s="10"/>
      <c r="V359" s="10"/>
      <c r="W359" s="10"/>
      <c r="X359" s="10"/>
      <c r="Y359" s="10"/>
      <c r="Z359" s="10"/>
    </row>
    <row r="360" spans="1:27">
      <c r="A360" s="468"/>
      <c r="B360" s="468"/>
      <c r="C360" s="326"/>
      <c r="D360" s="327"/>
      <c r="E360" s="327"/>
      <c r="F360" s="327"/>
      <c r="G360" s="327"/>
      <c r="H360" s="327"/>
      <c r="I360" s="327"/>
      <c r="J360" s="327"/>
      <c r="K360" s="327"/>
      <c r="L360" s="327"/>
      <c r="M360" s="10"/>
      <c r="N360" s="10"/>
      <c r="O360" s="10"/>
      <c r="P360" s="10"/>
      <c r="Q360" s="10"/>
      <c r="R360" s="10"/>
      <c r="S360" s="10"/>
      <c r="T360" s="10"/>
      <c r="U360" s="10"/>
      <c r="V360" s="10"/>
      <c r="W360" s="10"/>
      <c r="X360" s="10"/>
      <c r="Y360" s="10"/>
      <c r="Z360" s="10"/>
    </row>
    <row r="361" spans="1:27">
      <c r="A361" s="468"/>
      <c r="B361" s="468"/>
      <c r="C361" s="326"/>
      <c r="D361" s="327"/>
      <c r="E361" s="327"/>
      <c r="F361" s="327"/>
      <c r="G361" s="327"/>
      <c r="H361" s="327"/>
      <c r="I361" s="327"/>
      <c r="J361" s="327"/>
      <c r="K361" s="327"/>
      <c r="L361" s="327"/>
      <c r="M361" s="10"/>
      <c r="N361" s="10"/>
      <c r="O361" s="10"/>
      <c r="P361" s="10"/>
      <c r="Q361" s="10"/>
      <c r="R361" s="10"/>
      <c r="S361" s="10"/>
      <c r="T361" s="10"/>
      <c r="U361" s="10"/>
      <c r="V361" s="10"/>
      <c r="W361" s="10"/>
      <c r="X361" s="10"/>
      <c r="Y361" s="10"/>
      <c r="Z361" s="10"/>
    </row>
    <row r="362" spans="1:27">
      <c r="A362" s="468"/>
      <c r="B362" s="468"/>
      <c r="C362" s="326"/>
      <c r="D362" s="327"/>
      <c r="E362" s="327"/>
      <c r="F362" s="327"/>
      <c r="G362" s="327"/>
      <c r="H362" s="327"/>
      <c r="I362" s="327"/>
      <c r="J362" s="327"/>
      <c r="K362" s="327"/>
      <c r="L362" s="327"/>
      <c r="M362" s="10"/>
      <c r="N362" s="10"/>
      <c r="O362" s="10"/>
      <c r="P362" s="10"/>
      <c r="Q362" s="10"/>
      <c r="R362" s="10"/>
      <c r="S362" s="10"/>
      <c r="T362" s="10"/>
      <c r="U362" s="10"/>
      <c r="V362" s="10"/>
      <c r="W362" s="10"/>
      <c r="X362" s="10"/>
      <c r="Y362" s="10"/>
      <c r="Z362" s="10"/>
    </row>
    <row r="363" spans="1:27">
      <c r="A363" s="468"/>
      <c r="B363" s="468"/>
      <c r="C363" s="326"/>
      <c r="D363" s="327"/>
      <c r="E363" s="327"/>
      <c r="F363" s="327"/>
      <c r="G363" s="327"/>
      <c r="H363" s="327"/>
      <c r="I363" s="327"/>
      <c r="J363" s="327"/>
      <c r="K363" s="327"/>
      <c r="L363" s="327"/>
      <c r="M363" s="10"/>
      <c r="N363" s="10"/>
      <c r="O363" s="10"/>
      <c r="P363" s="10"/>
      <c r="Q363" s="10"/>
      <c r="R363" s="10"/>
      <c r="S363" s="10"/>
      <c r="T363" s="10"/>
      <c r="U363" s="10"/>
      <c r="V363" s="10"/>
      <c r="W363" s="10"/>
      <c r="X363" s="10"/>
      <c r="Y363" s="10"/>
      <c r="Z363" s="10"/>
    </row>
    <row r="364" spans="1:27">
      <c r="N364" s="10"/>
      <c r="O364" s="10"/>
      <c r="P364" s="10"/>
      <c r="Q364" s="10"/>
      <c r="R364" s="10"/>
      <c r="S364" s="10"/>
      <c r="T364" s="10"/>
      <c r="U364" s="10"/>
      <c r="V364" s="10"/>
      <c r="W364" s="10"/>
      <c r="X364" s="10"/>
      <c r="Y364" s="10"/>
      <c r="Z364" s="10"/>
      <c r="AA364" s="10"/>
    </row>
    <row r="365" spans="1:27">
      <c r="N365" s="10"/>
      <c r="O365" s="10"/>
      <c r="P365" s="10"/>
      <c r="Q365" s="10"/>
      <c r="R365" s="10"/>
      <c r="S365" s="10"/>
      <c r="T365" s="10"/>
      <c r="U365" s="10"/>
      <c r="V365" s="10"/>
      <c r="W365" s="10"/>
      <c r="X365" s="10"/>
      <c r="Y365" s="10"/>
      <c r="Z365" s="10"/>
      <c r="AA365" s="10"/>
    </row>
    <row r="366" spans="1:27">
      <c r="N366" s="10"/>
      <c r="O366" s="10"/>
      <c r="P366" s="10"/>
      <c r="Q366" s="10"/>
      <c r="R366" s="10"/>
      <c r="S366" s="10"/>
      <c r="T366" s="10"/>
      <c r="U366" s="10"/>
      <c r="V366" s="10"/>
      <c r="W366" s="10"/>
      <c r="X366" s="10"/>
      <c r="Y366" s="10"/>
      <c r="Z366" s="10"/>
      <c r="AA366" s="10"/>
    </row>
    <row r="367" spans="1:27">
      <c r="N367" s="10"/>
      <c r="O367" s="10"/>
      <c r="P367" s="10"/>
      <c r="Q367" s="10"/>
      <c r="R367" s="10"/>
      <c r="S367" s="10"/>
      <c r="T367" s="10"/>
      <c r="U367" s="10"/>
      <c r="V367" s="10"/>
      <c r="W367" s="10"/>
      <c r="X367" s="10"/>
      <c r="Y367" s="10"/>
      <c r="Z367" s="10"/>
      <c r="AA367" s="10"/>
    </row>
    <row r="368" spans="1:27">
      <c r="N368" s="10"/>
      <c r="O368" s="10"/>
      <c r="P368" s="10"/>
      <c r="Q368" s="10"/>
      <c r="R368" s="10"/>
      <c r="S368" s="10"/>
      <c r="T368" s="10"/>
      <c r="U368" s="10"/>
      <c r="V368" s="10"/>
      <c r="W368" s="10"/>
      <c r="X368" s="10"/>
      <c r="Y368" s="10"/>
      <c r="Z368" s="10"/>
      <c r="AA368" s="10"/>
    </row>
    <row r="369" spans="14:27">
      <c r="N369" s="10"/>
      <c r="O369" s="10"/>
      <c r="P369" s="10"/>
      <c r="Q369" s="10"/>
      <c r="R369" s="10"/>
      <c r="S369" s="10"/>
      <c r="T369" s="10"/>
      <c r="U369" s="10"/>
      <c r="V369" s="10"/>
      <c r="W369" s="10"/>
      <c r="X369" s="10"/>
      <c r="Y369" s="10"/>
      <c r="Z369" s="10"/>
      <c r="AA369" s="10"/>
    </row>
    <row r="370" spans="14:27">
      <c r="N370" s="10"/>
      <c r="O370" s="10"/>
      <c r="P370" s="10"/>
      <c r="Q370" s="10"/>
      <c r="R370" s="10"/>
      <c r="S370" s="10"/>
      <c r="T370" s="10"/>
      <c r="U370" s="10"/>
      <c r="V370" s="10"/>
      <c r="W370" s="10"/>
      <c r="X370" s="10"/>
      <c r="Y370" s="10"/>
      <c r="Z370" s="10"/>
      <c r="AA370" s="10"/>
    </row>
    <row r="371" spans="14:27">
      <c r="N371" s="10"/>
      <c r="O371" s="10"/>
      <c r="P371" s="10"/>
      <c r="Q371" s="10"/>
      <c r="R371" s="10"/>
      <c r="S371" s="10"/>
      <c r="T371" s="10"/>
      <c r="U371" s="10"/>
      <c r="V371" s="10"/>
      <c r="W371" s="10"/>
      <c r="X371" s="10"/>
      <c r="Y371" s="10"/>
      <c r="Z371" s="10"/>
      <c r="AA371" s="10"/>
    </row>
    <row r="372" spans="14:27">
      <c r="N372" s="10"/>
      <c r="O372" s="10"/>
      <c r="P372" s="10"/>
      <c r="Q372" s="10"/>
      <c r="R372" s="10"/>
      <c r="S372" s="10"/>
      <c r="T372" s="10"/>
      <c r="U372" s="10"/>
      <c r="V372" s="10"/>
      <c r="W372" s="10"/>
      <c r="X372" s="10"/>
      <c r="Y372" s="10"/>
      <c r="Z372" s="10"/>
      <c r="AA372" s="10"/>
    </row>
    <row r="373" spans="14:27">
      <c r="N373" s="10"/>
      <c r="O373" s="10"/>
      <c r="P373" s="10"/>
      <c r="Q373" s="10"/>
      <c r="R373" s="10"/>
      <c r="S373" s="10"/>
      <c r="T373" s="10"/>
      <c r="U373" s="10"/>
      <c r="V373" s="10"/>
      <c r="W373" s="10"/>
      <c r="X373" s="10"/>
      <c r="Y373" s="10"/>
      <c r="Z373" s="10"/>
      <c r="AA373" s="10"/>
    </row>
    <row r="374" spans="14:27">
      <c r="N374" s="10"/>
      <c r="O374" s="10"/>
      <c r="P374" s="10"/>
      <c r="Q374" s="10"/>
      <c r="R374" s="10"/>
      <c r="S374" s="10"/>
      <c r="T374" s="10"/>
      <c r="U374" s="10"/>
      <c r="V374" s="10"/>
      <c r="W374" s="10"/>
      <c r="X374" s="10"/>
      <c r="Y374" s="10"/>
      <c r="Z374" s="10"/>
      <c r="AA374" s="10"/>
    </row>
  </sheetData>
  <sheetProtection algorithmName="SHA-512" hashValue="XGDOIoVsvNRXlmmTB6B0VYEEb4DJPC0EZy6QPFsk5JM/Q02qlCatFGB89WvSj0QSFQOEbpCTfYPg+eBufsjS5g==" saltValue="/PpsdKR5GPYvy2skh+WjmA==" spinCount="100000" sheet="1" selectLockedCells="1" selectUnlockedCells="1"/>
  <mergeCells count="3">
    <mergeCell ref="J5:L5"/>
    <mergeCell ref="D5:F5"/>
    <mergeCell ref="G5:I5"/>
  </mergeCells>
  <phoneticPr fontId="0" type="noConversion"/>
  <hyperlinks>
    <hyperlink ref="C124" r:id="rId1" xr:uid="{E966B1CE-95DC-4FF1-856C-A8519CEDF0DC}"/>
    <hyperlink ref="C152" r:id="rId2" display="H2O2" xr:uid="{8B68EFAB-ABB7-4F85-A63F-8B028492954A}"/>
  </hyperlinks>
  <pageMargins left="0.78740157499999996" right="0.78740157499999996" top="0.984251969" bottom="0.984251969" header="0.4921259845" footer="0.4921259845"/>
  <headerFooter alignWithMargins="0"/>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3:N182"/>
  <sheetViews>
    <sheetView topLeftCell="A144" zoomScaleNormal="100" workbookViewId="0">
      <selection activeCell="B188" sqref="B188"/>
    </sheetView>
  </sheetViews>
  <sheetFormatPr baseColWidth="10" defaultColWidth="11.42578125" defaultRowHeight="12.75"/>
  <cols>
    <col min="1" max="1" width="113" style="194" customWidth="1"/>
    <col min="2" max="2" width="97.5703125" style="194" customWidth="1"/>
  </cols>
  <sheetData>
    <row r="3" spans="1:2">
      <c r="A3" s="74" t="s">
        <v>131</v>
      </c>
      <c r="B3" s="74" t="s">
        <v>154</v>
      </c>
    </row>
    <row r="4" spans="1:2">
      <c r="A4" s="88" t="s">
        <v>575</v>
      </c>
      <c r="B4" s="88" t="s">
        <v>156</v>
      </c>
    </row>
    <row r="5" spans="1:2">
      <c r="A5" s="88" t="s">
        <v>571</v>
      </c>
      <c r="B5" s="88" t="s">
        <v>574</v>
      </c>
    </row>
    <row r="6" spans="1:2">
      <c r="A6" s="88" t="s">
        <v>572</v>
      </c>
      <c r="B6" s="88" t="s">
        <v>573</v>
      </c>
    </row>
    <row r="7" spans="1:2">
      <c r="A7" s="88" t="s">
        <v>157</v>
      </c>
      <c r="B7" s="88" t="s">
        <v>158</v>
      </c>
    </row>
    <row r="8" spans="1:2">
      <c r="A8" s="88" t="s">
        <v>9</v>
      </c>
      <c r="B8" s="88" t="s">
        <v>159</v>
      </c>
    </row>
    <row r="9" spans="1:2">
      <c r="A9" s="88" t="s">
        <v>12</v>
      </c>
      <c r="B9" s="88" t="s">
        <v>12</v>
      </c>
    </row>
    <row r="10" spans="1:2">
      <c r="A10" s="88" t="s">
        <v>1</v>
      </c>
      <c r="B10" s="189" t="s">
        <v>165</v>
      </c>
    </row>
    <row r="11" spans="1:2">
      <c r="A11" s="88" t="s">
        <v>0</v>
      </c>
      <c r="B11" s="88" t="s">
        <v>166</v>
      </c>
    </row>
    <row r="12" spans="1:2">
      <c r="A12" s="88" t="s">
        <v>4</v>
      </c>
      <c r="B12" s="88" t="s">
        <v>167</v>
      </c>
    </row>
    <row r="13" spans="1:2">
      <c r="A13" s="88" t="s">
        <v>3</v>
      </c>
      <c r="B13" s="88" t="s">
        <v>168</v>
      </c>
    </row>
    <row r="14" spans="1:2">
      <c r="A14" s="88" t="s">
        <v>140</v>
      </c>
      <c r="B14" s="88" t="s">
        <v>169</v>
      </c>
    </row>
    <row r="15" spans="1:2">
      <c r="A15" s="88" t="s">
        <v>370</v>
      </c>
      <c r="B15" s="88" t="s">
        <v>438</v>
      </c>
    </row>
    <row r="16" spans="1:2" ht="25.5">
      <c r="A16" s="87" t="s">
        <v>13</v>
      </c>
      <c r="B16" s="88" t="s">
        <v>160</v>
      </c>
    </row>
    <row r="17" spans="1:2">
      <c r="A17" s="88" t="s">
        <v>136</v>
      </c>
      <c r="B17" s="88" t="s">
        <v>161</v>
      </c>
    </row>
    <row r="18" spans="1:2">
      <c r="A18" s="88" t="s">
        <v>7</v>
      </c>
      <c r="B18" s="88" t="s">
        <v>162</v>
      </c>
    </row>
    <row r="19" spans="1:2">
      <c r="A19" s="88" t="s">
        <v>6</v>
      </c>
      <c r="B19" s="88" t="s">
        <v>170</v>
      </c>
    </row>
    <row r="20" spans="1:2">
      <c r="A20" s="88" t="s">
        <v>163</v>
      </c>
      <c r="B20" s="88" t="s">
        <v>163</v>
      </c>
    </row>
    <row r="21" spans="1:2" ht="25.5">
      <c r="A21" s="87" t="s">
        <v>183</v>
      </c>
      <c r="B21" s="88" t="s">
        <v>178</v>
      </c>
    </row>
    <row r="22" spans="1:2" ht="25.5">
      <c r="A22" s="87" t="s">
        <v>184</v>
      </c>
      <c r="B22" s="88" t="s">
        <v>179</v>
      </c>
    </row>
    <row r="23" spans="1:2">
      <c r="A23" s="88" t="s">
        <v>5</v>
      </c>
      <c r="B23" s="88" t="s">
        <v>164</v>
      </c>
    </row>
    <row r="24" spans="1:2">
      <c r="A24" s="88" t="s">
        <v>10</v>
      </c>
      <c r="B24" s="88" t="s">
        <v>172</v>
      </c>
    </row>
    <row r="25" spans="1:2">
      <c r="A25" s="88" t="s">
        <v>11</v>
      </c>
      <c r="B25" s="88" t="s">
        <v>171</v>
      </c>
    </row>
    <row r="26" spans="1:2">
      <c r="A26" s="88" t="s">
        <v>151</v>
      </c>
      <c r="B26" s="88" t="s">
        <v>173</v>
      </c>
    </row>
    <row r="27" spans="1:2" ht="25.5">
      <c r="A27" s="87" t="s">
        <v>220</v>
      </c>
      <c r="B27" s="87" t="s">
        <v>222</v>
      </c>
    </row>
    <row r="28" spans="1:2" ht="25.5">
      <c r="A28" s="87" t="s">
        <v>221</v>
      </c>
      <c r="B28" s="87" t="s">
        <v>223</v>
      </c>
    </row>
    <row r="29" spans="1:2" ht="25.5">
      <c r="A29" s="188" t="s">
        <v>480</v>
      </c>
      <c r="B29" s="87" t="s">
        <v>481</v>
      </c>
    </row>
    <row r="30" spans="1:2">
      <c r="A30" s="88" t="s">
        <v>399</v>
      </c>
      <c r="B30" s="88" t="s">
        <v>401</v>
      </c>
    </row>
    <row r="31" spans="1:2">
      <c r="A31" s="88" t="s">
        <v>145</v>
      </c>
      <c r="B31" s="88" t="s">
        <v>241</v>
      </c>
    </row>
    <row r="32" spans="1:2">
      <c r="A32" s="88" t="s">
        <v>458</v>
      </c>
      <c r="B32" s="88" t="s">
        <v>457</v>
      </c>
    </row>
    <row r="33" spans="1:14">
      <c r="A33" s="190" t="s">
        <v>606</v>
      </c>
      <c r="B33" s="188" t="s">
        <v>607</v>
      </c>
    </row>
    <row r="34" spans="1:14" ht="38.25">
      <c r="A34" s="87" t="s">
        <v>188</v>
      </c>
      <c r="B34" s="87" t="s">
        <v>236</v>
      </c>
      <c r="C34" s="79"/>
      <c r="D34" s="79"/>
      <c r="E34" s="79"/>
      <c r="F34" s="79"/>
      <c r="G34" s="79"/>
      <c r="H34" s="79"/>
      <c r="I34" s="79"/>
      <c r="J34" s="79"/>
      <c r="K34" s="79"/>
      <c r="L34" s="79"/>
      <c r="M34" s="79"/>
      <c r="N34" s="79"/>
    </row>
    <row r="35" spans="1:14">
      <c r="A35" s="88" t="s">
        <v>191</v>
      </c>
      <c r="B35" s="88" t="s">
        <v>194</v>
      </c>
    </row>
    <row r="36" spans="1:14">
      <c r="A36" s="88" t="s">
        <v>192</v>
      </c>
      <c r="B36" s="88" t="s">
        <v>21</v>
      </c>
    </row>
    <row r="37" spans="1:14">
      <c r="A37" s="88" t="s">
        <v>193</v>
      </c>
      <c r="B37" s="88" t="s">
        <v>195</v>
      </c>
    </row>
    <row r="38" spans="1:14">
      <c r="A38" s="88" t="s">
        <v>237</v>
      </c>
      <c r="B38" s="88" t="s">
        <v>239</v>
      </c>
    </row>
    <row r="39" spans="1:14">
      <c r="A39" s="88" t="s">
        <v>238</v>
      </c>
      <c r="B39" s="88" t="s">
        <v>240</v>
      </c>
    </row>
    <row r="40" spans="1:14">
      <c r="A40" s="88" t="s">
        <v>135</v>
      </c>
      <c r="B40" s="88" t="s">
        <v>196</v>
      </c>
    </row>
    <row r="41" spans="1:14">
      <c r="A41" s="88" t="s">
        <v>153</v>
      </c>
      <c r="B41" s="88" t="s">
        <v>197</v>
      </c>
    </row>
    <row r="42" spans="1:14">
      <c r="A42" s="88" t="s">
        <v>373</v>
      </c>
      <c r="B42" s="88" t="s">
        <v>374</v>
      </c>
    </row>
    <row r="43" spans="1:14">
      <c r="A43" s="87" t="s">
        <v>451</v>
      </c>
      <c r="B43" s="87" t="s">
        <v>450</v>
      </c>
    </row>
    <row r="44" spans="1:14">
      <c r="A44" s="87" t="s">
        <v>394</v>
      </c>
      <c r="B44" s="87" t="s">
        <v>452</v>
      </c>
    </row>
    <row r="45" spans="1:14">
      <c r="A45" s="87" t="s">
        <v>395</v>
      </c>
      <c r="B45" s="87" t="s">
        <v>396</v>
      </c>
    </row>
    <row r="46" spans="1:14">
      <c r="A46" s="88" t="s">
        <v>375</v>
      </c>
      <c r="B46" s="88" t="s">
        <v>456</v>
      </c>
    </row>
    <row r="47" spans="1:14">
      <c r="A47" s="191" t="s">
        <v>378</v>
      </c>
      <c r="B47" s="191" t="s">
        <v>380</v>
      </c>
    </row>
    <row r="48" spans="1:14">
      <c r="A48" s="191" t="s">
        <v>379</v>
      </c>
      <c r="B48" s="191" t="s">
        <v>381</v>
      </c>
    </row>
    <row r="49" spans="1:2">
      <c r="A49" s="191" t="s">
        <v>397</v>
      </c>
      <c r="B49" s="191" t="s">
        <v>446</v>
      </c>
    </row>
    <row r="50" spans="1:2">
      <c r="A50" s="191" t="s">
        <v>398</v>
      </c>
      <c r="B50" s="191" t="s">
        <v>447</v>
      </c>
    </row>
    <row r="51" spans="1:2">
      <c r="A51" s="87" t="s">
        <v>382</v>
      </c>
      <c r="B51" s="87" t="s">
        <v>384</v>
      </c>
    </row>
    <row r="52" spans="1:2">
      <c r="A52" s="87" t="s">
        <v>383</v>
      </c>
      <c r="B52" s="87" t="s">
        <v>385</v>
      </c>
    </row>
    <row r="53" spans="1:2" ht="40.5" customHeight="1">
      <c r="A53" s="188" t="s">
        <v>174</v>
      </c>
      <c r="B53" s="188" t="s">
        <v>176</v>
      </c>
    </row>
    <row r="54" spans="1:2" ht="25.5">
      <c r="A54" s="87" t="s">
        <v>175</v>
      </c>
      <c r="B54" s="87" t="s">
        <v>177</v>
      </c>
    </row>
    <row r="55" spans="1:2">
      <c r="A55" s="88" t="s">
        <v>562</v>
      </c>
      <c r="B55" s="88" t="s">
        <v>185</v>
      </c>
    </row>
    <row r="56" spans="1:2">
      <c r="A56" s="88" t="s">
        <v>465</v>
      </c>
      <c r="B56" s="88" t="s">
        <v>466</v>
      </c>
    </row>
    <row r="57" spans="1:2">
      <c r="A57" s="88" t="s">
        <v>584</v>
      </c>
      <c r="B57" s="88" t="s">
        <v>585</v>
      </c>
    </row>
    <row r="58" spans="1:2">
      <c r="A58" s="87" t="s">
        <v>467</v>
      </c>
      <c r="B58" s="88" t="s">
        <v>586</v>
      </c>
    </row>
    <row r="59" spans="1:2">
      <c r="A59" s="88" t="s">
        <v>225</v>
      </c>
      <c r="B59" s="88" t="s">
        <v>226</v>
      </c>
    </row>
    <row r="60" spans="1:2">
      <c r="A60" s="97" t="s">
        <v>361</v>
      </c>
      <c r="B60" s="88" t="s">
        <v>439</v>
      </c>
    </row>
    <row r="61" spans="1:2">
      <c r="A61" s="97" t="s">
        <v>362</v>
      </c>
      <c r="B61" s="88" t="s">
        <v>440</v>
      </c>
    </row>
    <row r="62" spans="1:2">
      <c r="A62" s="97" t="s">
        <v>363</v>
      </c>
      <c r="B62" s="88" t="s">
        <v>441</v>
      </c>
    </row>
    <row r="63" spans="1:2">
      <c r="A63" s="97" t="s">
        <v>364</v>
      </c>
      <c r="B63" s="88" t="s">
        <v>442</v>
      </c>
    </row>
    <row r="64" spans="1:2">
      <c r="A64" s="97" t="s">
        <v>365</v>
      </c>
      <c r="B64" s="88" t="s">
        <v>443</v>
      </c>
    </row>
    <row r="65" spans="1:2">
      <c r="A65" s="97" t="s">
        <v>367</v>
      </c>
      <c r="B65" s="88" t="s">
        <v>558</v>
      </c>
    </row>
    <row r="66" spans="1:2">
      <c r="A66" s="97" t="s">
        <v>366</v>
      </c>
      <c r="B66" s="88" t="s">
        <v>559</v>
      </c>
    </row>
    <row r="67" spans="1:2">
      <c r="A67" s="97" t="s">
        <v>141</v>
      </c>
      <c r="B67" s="88" t="s">
        <v>181</v>
      </c>
    </row>
    <row r="68" spans="1:2">
      <c r="A68" s="97" t="s">
        <v>228</v>
      </c>
      <c r="B68" s="88" t="s">
        <v>229</v>
      </c>
    </row>
    <row r="69" spans="1:2">
      <c r="A69" s="97" t="s">
        <v>138</v>
      </c>
      <c r="B69" s="88" t="s">
        <v>182</v>
      </c>
    </row>
    <row r="70" spans="1:2">
      <c r="A70" s="97" t="s">
        <v>368</v>
      </c>
      <c r="B70" s="88" t="s">
        <v>444</v>
      </c>
    </row>
    <row r="71" spans="1:2">
      <c r="A71" s="97" t="s">
        <v>369</v>
      </c>
      <c r="B71" s="88" t="s">
        <v>445</v>
      </c>
    </row>
    <row r="72" spans="1:2">
      <c r="A72" s="97" t="s">
        <v>476</v>
      </c>
      <c r="B72" s="88" t="s">
        <v>477</v>
      </c>
    </row>
    <row r="73" spans="1:2">
      <c r="A73" s="97" t="s">
        <v>139</v>
      </c>
      <c r="B73" s="88" t="s">
        <v>180</v>
      </c>
    </row>
    <row r="74" spans="1:2">
      <c r="A74" s="97" t="s">
        <v>132</v>
      </c>
      <c r="B74" s="88" t="s">
        <v>25</v>
      </c>
    </row>
    <row r="75" spans="1:2">
      <c r="A75" s="97" t="s">
        <v>29</v>
      </c>
      <c r="B75" s="88" t="s">
        <v>29</v>
      </c>
    </row>
    <row r="76" spans="1:2">
      <c r="A76" s="97" t="s">
        <v>133</v>
      </c>
      <c r="B76" s="88" t="s">
        <v>36</v>
      </c>
    </row>
    <row r="77" spans="1:2">
      <c r="A77" s="97" t="s">
        <v>27</v>
      </c>
      <c r="B77" s="88" t="s">
        <v>27</v>
      </c>
    </row>
    <row r="78" spans="1:2">
      <c r="A78" s="97" t="s">
        <v>46</v>
      </c>
      <c r="B78" s="88" t="s">
        <v>46</v>
      </c>
    </row>
    <row r="79" spans="1:2">
      <c r="A79" s="97" t="s">
        <v>134</v>
      </c>
      <c r="B79" s="88" t="s">
        <v>28</v>
      </c>
    </row>
    <row r="80" spans="1:2">
      <c r="A80" s="97" t="s">
        <v>26</v>
      </c>
      <c r="B80" s="88" t="s">
        <v>26</v>
      </c>
    </row>
    <row r="81" spans="1:2">
      <c r="A81" s="97" t="s">
        <v>27</v>
      </c>
      <c r="B81" s="88" t="s">
        <v>27</v>
      </c>
    </row>
    <row r="82" spans="1:2">
      <c r="A82" s="97" t="s">
        <v>46</v>
      </c>
      <c r="B82" s="88" t="s">
        <v>46</v>
      </c>
    </row>
    <row r="83" spans="1:2">
      <c r="A83" s="97" t="s">
        <v>386</v>
      </c>
      <c r="B83" s="88" t="s">
        <v>387</v>
      </c>
    </row>
    <row r="84" spans="1:2">
      <c r="A84" s="97" t="s">
        <v>388</v>
      </c>
      <c r="B84" s="88" t="s">
        <v>389</v>
      </c>
    </row>
    <row r="85" spans="1:2">
      <c r="A85" s="88" t="s">
        <v>199</v>
      </c>
      <c r="B85" s="88" t="s">
        <v>126</v>
      </c>
    </row>
    <row r="86" spans="1:2">
      <c r="A86" s="88" t="s">
        <v>200</v>
      </c>
      <c r="B86" s="88" t="s">
        <v>127</v>
      </c>
    </row>
    <row r="87" spans="1:2">
      <c r="A87" s="88" t="s">
        <v>201</v>
      </c>
      <c r="B87" s="88" t="s">
        <v>128</v>
      </c>
    </row>
    <row r="88" spans="1:2">
      <c r="A88" s="88" t="s">
        <v>198</v>
      </c>
      <c r="B88" s="88" t="s">
        <v>129</v>
      </c>
    </row>
    <row r="89" spans="1:2">
      <c r="A89" s="88" t="s">
        <v>207</v>
      </c>
      <c r="B89" s="88" t="s">
        <v>130</v>
      </c>
    </row>
    <row r="90" spans="1:2">
      <c r="A90" s="88" t="s">
        <v>200</v>
      </c>
      <c r="B90" s="88" t="s">
        <v>127</v>
      </c>
    </row>
    <row r="91" spans="1:2">
      <c r="A91" s="88" t="s">
        <v>201</v>
      </c>
      <c r="B91" s="88" t="s">
        <v>128</v>
      </c>
    </row>
    <row r="92" spans="1:2">
      <c r="A92" s="88" t="s">
        <v>148</v>
      </c>
      <c r="B92" s="88" t="s">
        <v>213</v>
      </c>
    </row>
    <row r="93" spans="1:2">
      <c r="A93" s="192" t="s">
        <v>137</v>
      </c>
      <c r="B93" s="192" t="s">
        <v>214</v>
      </c>
    </row>
    <row r="94" spans="1:2">
      <c r="A94" s="88" t="s">
        <v>212</v>
      </c>
      <c r="B94" s="88" t="s">
        <v>215</v>
      </c>
    </row>
    <row r="95" spans="1:2">
      <c r="A95" s="88" t="s">
        <v>376</v>
      </c>
      <c r="B95" s="88" t="s">
        <v>377</v>
      </c>
    </row>
    <row r="96" spans="1:2">
      <c r="A96" s="193" t="s">
        <v>217</v>
      </c>
      <c r="B96" s="88" t="s">
        <v>227</v>
      </c>
    </row>
    <row r="97" spans="1:2" ht="25.5">
      <c r="A97" s="95" t="s">
        <v>416</v>
      </c>
      <c r="B97" s="88" t="s">
        <v>410</v>
      </c>
    </row>
    <row r="98" spans="1:2" ht="25.5">
      <c r="A98" s="95" t="s">
        <v>417</v>
      </c>
      <c r="B98" s="88" t="s">
        <v>415</v>
      </c>
    </row>
    <row r="99" spans="1:2" ht="25.5">
      <c r="A99" s="95" t="s">
        <v>460</v>
      </c>
      <c r="B99" s="87" t="s">
        <v>459</v>
      </c>
    </row>
    <row r="100" spans="1:2">
      <c r="A100" s="95" t="s">
        <v>453</v>
      </c>
      <c r="B100" s="188" t="s">
        <v>454</v>
      </c>
    </row>
    <row r="101" spans="1:2">
      <c r="A101" s="95" t="s">
        <v>587</v>
      </c>
      <c r="B101" s="188" t="s">
        <v>455</v>
      </c>
    </row>
    <row r="102" spans="1:2">
      <c r="A102" s="95" t="s">
        <v>390</v>
      </c>
      <c r="B102" s="95" t="s">
        <v>391</v>
      </c>
    </row>
    <row r="103" spans="1:2" ht="11.25" customHeight="1">
      <c r="A103" s="95" t="s">
        <v>392</v>
      </c>
      <c r="B103" s="95" t="s">
        <v>393</v>
      </c>
    </row>
    <row r="104" spans="1:2" s="172" customFormat="1">
      <c r="A104" s="193" t="s">
        <v>230</v>
      </c>
      <c r="B104" s="88" t="s">
        <v>231</v>
      </c>
    </row>
    <row r="105" spans="1:2">
      <c r="A105" s="193" t="s">
        <v>234</v>
      </c>
      <c r="B105" s="88" t="s">
        <v>232</v>
      </c>
    </row>
    <row r="106" spans="1:2">
      <c r="A106" s="193" t="s">
        <v>235</v>
      </c>
      <c r="B106" s="88" t="s">
        <v>233</v>
      </c>
    </row>
    <row r="107" spans="1:2">
      <c r="A107" s="88" t="s">
        <v>400</v>
      </c>
      <c r="B107" s="88" t="s">
        <v>402</v>
      </c>
    </row>
    <row r="108" spans="1:2" ht="38.25">
      <c r="A108" s="95" t="s">
        <v>704</v>
      </c>
      <c r="B108" s="87" t="s">
        <v>705</v>
      </c>
    </row>
    <row r="109" spans="1:2">
      <c r="A109" s="95" t="s">
        <v>448</v>
      </c>
      <c r="B109" s="87" t="s">
        <v>449</v>
      </c>
    </row>
    <row r="110" spans="1:2">
      <c r="A110" s="95" t="s">
        <v>698</v>
      </c>
      <c r="B110" s="87" t="s">
        <v>699</v>
      </c>
    </row>
    <row r="111" spans="1:2">
      <c r="A111" s="95" t="s">
        <v>700</v>
      </c>
      <c r="B111" s="87" t="s">
        <v>701</v>
      </c>
    </row>
    <row r="112" spans="1:2">
      <c r="A112" s="88" t="s">
        <v>371</v>
      </c>
      <c r="B112" s="88" t="s">
        <v>372</v>
      </c>
    </row>
    <row r="113" spans="1:2">
      <c r="A113" s="88" t="s">
        <v>409</v>
      </c>
      <c r="B113" s="88" t="s">
        <v>421</v>
      </c>
    </row>
    <row r="114" spans="1:2">
      <c r="A114" s="88" t="s">
        <v>411</v>
      </c>
      <c r="B114" s="88" t="s">
        <v>422</v>
      </c>
    </row>
    <row r="115" spans="1:2">
      <c r="A115" s="88" t="s">
        <v>413</v>
      </c>
      <c r="B115" s="88" t="s">
        <v>423</v>
      </c>
    </row>
    <row r="116" spans="1:2">
      <c r="A116" s="88" t="s">
        <v>414</v>
      </c>
      <c r="B116" s="88" t="s">
        <v>424</v>
      </c>
    </row>
    <row r="117" spans="1:2">
      <c r="A117" s="88" t="s">
        <v>408</v>
      </c>
      <c r="B117" s="88" t="s">
        <v>427</v>
      </c>
    </row>
    <row r="118" spans="1:2">
      <c r="A118" s="88" t="s">
        <v>418</v>
      </c>
      <c r="B118" s="88" t="s">
        <v>428</v>
      </c>
    </row>
    <row r="119" spans="1:2" ht="38.25">
      <c r="A119" s="87" t="s">
        <v>216</v>
      </c>
      <c r="B119" s="87" t="s">
        <v>434</v>
      </c>
    </row>
    <row r="120" spans="1:2" ht="25.5">
      <c r="A120" s="88" t="s">
        <v>419</v>
      </c>
      <c r="B120" s="87" t="s">
        <v>429</v>
      </c>
    </row>
    <row r="121" spans="1:2" ht="25.5">
      <c r="A121" s="87" t="s">
        <v>431</v>
      </c>
      <c r="B121" s="87" t="s">
        <v>551</v>
      </c>
    </row>
    <row r="122" spans="1:2" ht="25.5">
      <c r="A122" s="87" t="s">
        <v>437</v>
      </c>
      <c r="B122" s="87" t="s">
        <v>436</v>
      </c>
    </row>
    <row r="123" spans="1:2" ht="38.25">
      <c r="A123" s="87" t="s">
        <v>407</v>
      </c>
      <c r="B123" s="87" t="s">
        <v>435</v>
      </c>
    </row>
    <row r="124" spans="1:2" ht="25.5">
      <c r="A124" s="88" t="s">
        <v>420</v>
      </c>
      <c r="B124" s="87" t="s">
        <v>430</v>
      </c>
    </row>
    <row r="125" spans="1:2" ht="25.5">
      <c r="A125" s="95" t="s">
        <v>425</v>
      </c>
      <c r="B125" s="87" t="s">
        <v>433</v>
      </c>
    </row>
    <row r="126" spans="1:2" ht="25.5">
      <c r="A126" s="95" t="s">
        <v>426</v>
      </c>
      <c r="B126" s="87" t="s">
        <v>432</v>
      </c>
    </row>
    <row r="127" spans="1:2">
      <c r="A127" s="245" t="s">
        <v>565</v>
      </c>
      <c r="B127" s="194" t="s">
        <v>566</v>
      </c>
    </row>
    <row r="128" spans="1:2">
      <c r="A128" s="245" t="s">
        <v>461</v>
      </c>
      <c r="B128" s="245" t="s">
        <v>471</v>
      </c>
    </row>
    <row r="129" spans="1:2">
      <c r="A129" s="245" t="s">
        <v>570</v>
      </c>
      <c r="B129" s="245" t="s">
        <v>569</v>
      </c>
    </row>
    <row r="130" spans="1:2" ht="25.5">
      <c r="A130" s="245" t="s">
        <v>470</v>
      </c>
      <c r="B130" s="245" t="s">
        <v>472</v>
      </c>
    </row>
    <row r="131" spans="1:2" ht="38.25">
      <c r="A131" s="245" t="s">
        <v>561</v>
      </c>
      <c r="B131" s="245" t="s">
        <v>560</v>
      </c>
    </row>
    <row r="132" spans="1:2" ht="25.5">
      <c r="A132" s="245" t="s">
        <v>582</v>
      </c>
      <c r="B132" s="245" t="s">
        <v>583</v>
      </c>
    </row>
    <row r="133" spans="1:2">
      <c r="A133" s="245" t="s">
        <v>462</v>
      </c>
      <c r="B133" s="245" t="s">
        <v>475</v>
      </c>
    </row>
    <row r="134" spans="1:2">
      <c r="A134" s="245" t="s">
        <v>697</v>
      </c>
      <c r="B134" s="245" t="s">
        <v>697</v>
      </c>
    </row>
    <row r="135" spans="1:2">
      <c r="A135" s="245" t="s">
        <v>567</v>
      </c>
      <c r="B135" s="245" t="s">
        <v>568</v>
      </c>
    </row>
    <row r="136" spans="1:2" ht="25.5">
      <c r="A136" s="245" t="s">
        <v>463</v>
      </c>
      <c r="B136" s="245" t="s">
        <v>473</v>
      </c>
    </row>
    <row r="137" spans="1:2">
      <c r="A137" s="245" t="s">
        <v>464</v>
      </c>
      <c r="B137" s="245" t="s">
        <v>474</v>
      </c>
    </row>
    <row r="138" spans="1:2">
      <c r="A138" s="95" t="s">
        <v>588</v>
      </c>
      <c r="B138" s="87" t="s">
        <v>589</v>
      </c>
    </row>
    <row r="139" spans="1:2">
      <c r="A139" s="95" t="s">
        <v>590</v>
      </c>
      <c r="B139" s="87" t="s">
        <v>591</v>
      </c>
    </row>
    <row r="140" spans="1:2">
      <c r="A140" s="88" t="s">
        <v>467</v>
      </c>
      <c r="B140" s="88" t="s">
        <v>468</v>
      </c>
    </row>
    <row r="141" spans="1:2">
      <c r="A141" s="88" t="s">
        <v>487</v>
      </c>
      <c r="B141" s="88" t="s">
        <v>486</v>
      </c>
    </row>
    <row r="142" spans="1:2">
      <c r="A142" s="88" t="s">
        <v>488</v>
      </c>
      <c r="B142" s="88" t="s">
        <v>489</v>
      </c>
    </row>
    <row r="143" spans="1:2" ht="13.5" customHeight="1">
      <c r="A143" s="95" t="s">
        <v>702</v>
      </c>
      <c r="B143" s="87" t="s">
        <v>703</v>
      </c>
    </row>
    <row r="144" spans="1:2">
      <c r="A144" s="88" t="s">
        <v>490</v>
      </c>
      <c r="B144" s="88" t="s">
        <v>494</v>
      </c>
    </row>
    <row r="145" spans="1:2">
      <c r="A145" s="88" t="s">
        <v>491</v>
      </c>
      <c r="B145" s="88" t="s">
        <v>495</v>
      </c>
    </row>
    <row r="146" spans="1:2">
      <c r="A146" s="88" t="s">
        <v>492</v>
      </c>
      <c r="B146" s="88" t="s">
        <v>496</v>
      </c>
    </row>
    <row r="147" spans="1:2">
      <c r="A147" s="88" t="s">
        <v>493</v>
      </c>
      <c r="B147" s="88" t="s">
        <v>493</v>
      </c>
    </row>
    <row r="148" spans="1:2" ht="25.5">
      <c r="A148" s="245" t="s">
        <v>520</v>
      </c>
      <c r="B148" s="245" t="s">
        <v>521</v>
      </c>
    </row>
    <row r="149" spans="1:2">
      <c r="A149" s="192" t="s">
        <v>516</v>
      </c>
      <c r="B149" s="192" t="s">
        <v>522</v>
      </c>
    </row>
    <row r="150" spans="1:2">
      <c r="A150" s="192" t="s">
        <v>517</v>
      </c>
      <c r="B150" s="192" t="s">
        <v>523</v>
      </c>
    </row>
    <row r="151" spans="1:2">
      <c r="A151" s="192" t="s">
        <v>518</v>
      </c>
      <c r="B151" s="192" t="s">
        <v>524</v>
      </c>
    </row>
    <row r="152" spans="1:2">
      <c r="A152" s="192" t="s">
        <v>519</v>
      </c>
      <c r="B152" s="192" t="s">
        <v>525</v>
      </c>
    </row>
    <row r="153" spans="1:2">
      <c r="A153" s="192" t="s">
        <v>526</v>
      </c>
      <c r="B153" s="192" t="s">
        <v>527</v>
      </c>
    </row>
    <row r="154" spans="1:2">
      <c r="A154" s="192" t="s">
        <v>500</v>
      </c>
      <c r="B154" s="192" t="s">
        <v>528</v>
      </c>
    </row>
    <row r="155" spans="1:2">
      <c r="A155" s="192" t="s">
        <v>530</v>
      </c>
      <c r="B155" s="192" t="s">
        <v>537</v>
      </c>
    </row>
    <row r="156" spans="1:2">
      <c r="A156" s="88" t="s">
        <v>532</v>
      </c>
      <c r="B156" s="88" t="s">
        <v>539</v>
      </c>
    </row>
    <row r="157" spans="1:2">
      <c r="A157" s="88" t="s">
        <v>533</v>
      </c>
      <c r="B157" s="88" t="s">
        <v>540</v>
      </c>
    </row>
    <row r="158" spans="1:2">
      <c r="A158" s="88" t="s">
        <v>501</v>
      </c>
      <c r="B158" s="88" t="s">
        <v>529</v>
      </c>
    </row>
    <row r="159" spans="1:2">
      <c r="A159" s="87" t="s">
        <v>512</v>
      </c>
      <c r="B159" s="87" t="s">
        <v>514</v>
      </c>
    </row>
    <row r="160" spans="1:2">
      <c r="A160" s="87" t="s">
        <v>513</v>
      </c>
      <c r="B160" s="87" t="s">
        <v>515</v>
      </c>
    </row>
    <row r="161" spans="1:2">
      <c r="A161" s="88" t="s">
        <v>534</v>
      </c>
      <c r="B161" s="88" t="s">
        <v>541</v>
      </c>
    </row>
    <row r="162" spans="1:2">
      <c r="A162" s="88" t="s">
        <v>535</v>
      </c>
      <c r="B162" s="88" t="s">
        <v>542</v>
      </c>
    </row>
    <row r="163" spans="1:2">
      <c r="A163" s="88" t="s">
        <v>536</v>
      </c>
      <c r="B163" s="88" t="s">
        <v>543</v>
      </c>
    </row>
    <row r="164" spans="1:2">
      <c r="A164" s="88" t="s">
        <v>502</v>
      </c>
      <c r="B164" s="88" t="s">
        <v>544</v>
      </c>
    </row>
    <row r="165" spans="1:2">
      <c r="A165" s="88" t="s">
        <v>503</v>
      </c>
      <c r="B165" s="88" t="s">
        <v>503</v>
      </c>
    </row>
    <row r="166" spans="1:2">
      <c r="A166" s="88" t="s">
        <v>510</v>
      </c>
      <c r="B166" s="88" t="s">
        <v>545</v>
      </c>
    </row>
    <row r="167" spans="1:2">
      <c r="A167" s="88" t="s">
        <v>509</v>
      </c>
      <c r="B167" s="88" t="s">
        <v>546</v>
      </c>
    </row>
    <row r="168" spans="1:2">
      <c r="A168" s="88" t="s">
        <v>504</v>
      </c>
      <c r="B168" s="88" t="s">
        <v>547</v>
      </c>
    </row>
    <row r="169" spans="1:2">
      <c r="A169" s="88" t="s">
        <v>531</v>
      </c>
      <c r="B169" s="88" t="s">
        <v>538</v>
      </c>
    </row>
    <row r="170" spans="1:2">
      <c r="A170" s="88" t="s">
        <v>505</v>
      </c>
      <c r="B170" s="88" t="s">
        <v>548</v>
      </c>
    </row>
    <row r="171" spans="1:2">
      <c r="A171" s="88" t="s">
        <v>506</v>
      </c>
      <c r="B171" s="88" t="s">
        <v>549</v>
      </c>
    </row>
    <row r="172" spans="1:2">
      <c r="A172" s="88" t="s">
        <v>507</v>
      </c>
      <c r="B172" s="88" t="s">
        <v>550</v>
      </c>
    </row>
    <row r="173" spans="1:2">
      <c r="A173" s="192" t="s">
        <v>554</v>
      </c>
      <c r="B173" s="88" t="s">
        <v>557</v>
      </c>
    </row>
    <row r="174" spans="1:2">
      <c r="A174" s="192" t="s">
        <v>555</v>
      </c>
      <c r="B174" s="192" t="s">
        <v>556</v>
      </c>
    </row>
    <row r="175" spans="1:2">
      <c r="A175" s="192" t="s">
        <v>563</v>
      </c>
      <c r="B175" s="192" t="s">
        <v>564</v>
      </c>
    </row>
    <row r="176" spans="1:2">
      <c r="A176" s="192" t="s">
        <v>592</v>
      </c>
      <c r="B176" s="192" t="s">
        <v>593</v>
      </c>
    </row>
    <row r="177" spans="1:2">
      <c r="A177" s="87" t="s">
        <v>613</v>
      </c>
      <c r="B177" s="87" t="s">
        <v>614</v>
      </c>
    </row>
    <row r="178" spans="1:2">
      <c r="A178" s="245" t="s">
        <v>576</v>
      </c>
      <c r="B178" s="245" t="s">
        <v>577</v>
      </c>
    </row>
    <row r="179" spans="1:2">
      <c r="A179" s="245" t="s">
        <v>578</v>
      </c>
      <c r="B179" s="194" t="s">
        <v>579</v>
      </c>
    </row>
    <row r="180" spans="1:2">
      <c r="A180" s="245" t="s">
        <v>580</v>
      </c>
      <c r="B180" s="245" t="s">
        <v>581</v>
      </c>
    </row>
    <row r="181" spans="1:2" ht="25.5">
      <c r="A181" s="487" t="s">
        <v>706</v>
      </c>
      <c r="B181" s="245" t="s">
        <v>707</v>
      </c>
    </row>
    <row r="182" spans="1:2">
      <c r="A182" s="95" t="s">
        <v>712</v>
      </c>
      <c r="B182" s="87" t="s">
        <v>713</v>
      </c>
    </row>
  </sheetData>
  <sheetProtection algorithmName="SHA-512" hashValue="zTjWbhgpLbCEKb58gEdT0tdClHGKkgQwJJ32KkCHjlMYk54dBocAJFKM8af4jq8y1/0DXukGhFzaCSbZpJ9TdA==" saltValue="moyREtxvIXJ4lLIePyXAsg==" spinCount="100000" sheet="1" objects="1" scenarios="1"/>
  <pageMargins left="0.7" right="0.7" top="0.78740157499999996" bottom="0.78740157499999996" header="0.3" footer="0.3"/>
  <pageSetup paperSize="9"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M152"/>
  <sheetViews>
    <sheetView topLeftCell="A39" workbookViewId="0">
      <selection activeCell="A91" sqref="A91"/>
    </sheetView>
  </sheetViews>
  <sheetFormatPr baseColWidth="10" defaultColWidth="11.42578125" defaultRowHeight="12.75"/>
  <cols>
    <col min="1" max="1" width="56.28515625" style="10" customWidth="1"/>
    <col min="2" max="2" width="13.5703125" style="10" customWidth="1"/>
    <col min="3" max="6" width="11.42578125" style="10"/>
  </cols>
  <sheetData>
    <row r="1" spans="1:13" ht="13.5" thickBot="1">
      <c r="I1" s="10"/>
      <c r="J1" s="10"/>
      <c r="K1" s="10"/>
      <c r="L1" s="10"/>
      <c r="M1" s="10"/>
    </row>
    <row r="2" spans="1:13">
      <c r="A2" s="11" t="s">
        <v>143</v>
      </c>
      <c r="I2" s="10"/>
      <c r="J2" s="10"/>
      <c r="K2" s="10"/>
      <c r="L2" s="10"/>
      <c r="M2" s="10"/>
    </row>
    <row r="3" spans="1:13">
      <c r="A3" s="170" t="str">
        <f>IF('Formulation Pre-Products'!$C$2=Languages!A3,Languages!A60,Languages!B60)</f>
        <v>Shampoo, Duschmittel und Flüssigseifen</v>
      </c>
      <c r="I3" s="10"/>
      <c r="J3" s="10"/>
      <c r="K3" s="10"/>
      <c r="L3" s="10"/>
      <c r="M3" s="10"/>
    </row>
    <row r="4" spans="1:13">
      <c r="A4" s="170" t="str">
        <f>IF('Formulation Pre-Products'!$C$2=Languages!A3,Languages!A61,Languages!B61)</f>
        <v>Feste Seifen</v>
      </c>
      <c r="I4" s="10"/>
      <c r="J4" s="10"/>
      <c r="K4" s="10"/>
      <c r="L4" s="10"/>
      <c r="M4" s="10"/>
    </row>
    <row r="5" spans="1:13">
      <c r="A5" s="170" t="str">
        <f>IF('Formulation Pre-Products'!$C$2=Languages!A3,Languages!A63,Languages!B63)</f>
        <v>Rasierschäume, Rasiergele, Rasiercremes</v>
      </c>
      <c r="I5" s="10"/>
      <c r="J5" s="10"/>
      <c r="K5" s="10"/>
      <c r="L5" s="10"/>
      <c r="M5" s="10"/>
    </row>
    <row r="6" spans="1:13">
      <c r="A6" s="170" t="str">
        <f>IF('Formulation Pre-Products'!$C$2=Languages!A3,Languages!A64,Languages!B64)</f>
        <v>Feste Rasierseifen</v>
      </c>
      <c r="I6" s="10"/>
      <c r="J6" s="10"/>
      <c r="K6" s="10"/>
      <c r="L6" s="10"/>
      <c r="M6" s="10"/>
    </row>
    <row r="7" spans="1:13" ht="13.5" thickBot="1">
      <c r="A7" s="171" t="str">
        <f>IF('Formulation Pre-Products'!$C$2=Languages!A3,Languages!A62,Languages!B62)</f>
        <v>Haarpflegemittel</v>
      </c>
      <c r="I7" s="10"/>
      <c r="J7" s="10"/>
      <c r="K7" s="10"/>
      <c r="L7" s="10"/>
      <c r="M7" s="10"/>
    </row>
    <row r="8" spans="1:13" ht="13.5" thickBot="1">
      <c r="A8" s="22"/>
      <c r="I8" s="10"/>
      <c r="J8" s="10"/>
      <c r="K8" s="10"/>
      <c r="L8" s="10"/>
      <c r="M8" s="10"/>
    </row>
    <row r="9" spans="1:13">
      <c r="A9" s="16" t="s">
        <v>144</v>
      </c>
      <c r="I9" s="10"/>
      <c r="J9" s="10"/>
      <c r="K9" s="10"/>
      <c r="L9" s="10"/>
      <c r="M9" s="10"/>
    </row>
    <row r="10" spans="1:13">
      <c r="A10" s="12" t="s">
        <v>28</v>
      </c>
      <c r="I10" s="10"/>
      <c r="J10" s="10"/>
      <c r="K10" s="10"/>
      <c r="L10" s="10"/>
      <c r="M10" s="10"/>
    </row>
    <row r="11" spans="1:13" ht="13.5" thickBot="1">
      <c r="A11" s="14" t="s">
        <v>26</v>
      </c>
      <c r="I11" s="10"/>
      <c r="J11" s="10"/>
      <c r="K11" s="10"/>
      <c r="L11" s="10"/>
      <c r="M11" s="10"/>
    </row>
    <row r="12" spans="1:13" ht="13.5" thickBot="1">
      <c r="I12" s="10"/>
      <c r="J12" s="10"/>
      <c r="K12" s="10"/>
      <c r="L12" s="10"/>
      <c r="M12" s="10"/>
    </row>
    <row r="13" spans="1:13">
      <c r="A13" s="16" t="s">
        <v>140</v>
      </c>
      <c r="I13" s="10"/>
      <c r="J13" s="10"/>
      <c r="K13" s="10"/>
      <c r="L13" s="10"/>
      <c r="M13" s="10"/>
    </row>
    <row r="14" spans="1:13">
      <c r="A14" s="12" t="str">
        <f>IF('Formulation Pre-Products'!$C$2=Languages!A3,Languages!A65,Languages!B65)</f>
        <v>Tensid nicht aus Palmöl/Palmkernöl</v>
      </c>
      <c r="G14" s="10"/>
      <c r="H14" s="10"/>
      <c r="I14" s="10"/>
      <c r="J14" s="10"/>
      <c r="K14" s="10"/>
      <c r="L14" s="10"/>
      <c r="M14" s="10"/>
    </row>
    <row r="15" spans="1:13">
      <c r="A15" s="12" t="str">
        <f>IF('Formulation Pre-Products'!$C$2=Languages!A3,Languages!A66,Languages!B66)</f>
        <v>Tensid aus Palmöl/Palmkernöl</v>
      </c>
      <c r="G15" s="10"/>
      <c r="H15" s="10"/>
      <c r="I15" s="10"/>
      <c r="J15" s="10"/>
      <c r="K15" s="10"/>
      <c r="L15" s="10"/>
      <c r="M15" s="10"/>
    </row>
    <row r="16" spans="1:13">
      <c r="A16" s="12" t="str">
        <f>IF('Formulation Pre-Products'!$C$2=Languages!A3,Languages!A173,Languages!B173)</f>
        <v>Nicht-Tensid aus Palm/Palmkernöl</v>
      </c>
      <c r="G16" s="10"/>
      <c r="H16" s="10"/>
      <c r="I16" s="10"/>
      <c r="J16" s="10"/>
      <c r="K16" s="10"/>
      <c r="L16" s="10"/>
      <c r="M16" s="10"/>
    </row>
    <row r="17" spans="1:13">
      <c r="A17" s="12" t="str">
        <f>IF('Formulation Pre-Products'!$C$2=Languages!A3,Languages!A67,Languages!B67)</f>
        <v>Biozid</v>
      </c>
      <c r="G17" s="10"/>
      <c r="H17" s="10"/>
      <c r="I17" s="10"/>
      <c r="J17" s="10"/>
      <c r="K17" s="10"/>
      <c r="L17" s="10"/>
      <c r="M17" s="10"/>
    </row>
    <row r="18" spans="1:13">
      <c r="A18" s="12" t="str">
        <f>IF('Formulation Pre-Products'!$C$2=Languages!A3,Languages!A68,Languages!B68)</f>
        <v>Duftstoff</v>
      </c>
      <c r="G18" s="10"/>
      <c r="H18" s="10"/>
      <c r="I18" s="10"/>
      <c r="J18" s="10"/>
      <c r="K18" s="10"/>
      <c r="L18" s="10"/>
      <c r="M18" s="10"/>
    </row>
    <row r="19" spans="1:13">
      <c r="A19" s="12" t="str">
        <f>IF('Formulation Pre-Products'!$C$2=Languages!A3,Languages!A69,Languages!B69)</f>
        <v>Farbstoff</v>
      </c>
      <c r="G19" s="10"/>
      <c r="H19" s="10"/>
      <c r="I19" s="10"/>
      <c r="J19" s="10"/>
      <c r="K19" s="10"/>
      <c r="L19" s="10"/>
      <c r="M19" s="10"/>
    </row>
    <row r="20" spans="1:13">
      <c r="A20" s="12" t="str">
        <f>IF('Formulation Pre-Products'!$C$2=Languages!A3,Languages!A70,Languages!B70)</f>
        <v>Treibmittel</v>
      </c>
      <c r="G20" s="10"/>
      <c r="H20" s="10"/>
      <c r="I20" s="10"/>
      <c r="J20" s="10"/>
      <c r="K20" s="10"/>
      <c r="L20" s="10"/>
      <c r="M20" s="10"/>
    </row>
    <row r="21" spans="1:13">
      <c r="A21" s="12" t="str">
        <f>IF('Formulation Pre-Products'!$C$2=Languages!A3,Languages!A71,Languages!B71)</f>
        <v>Reibekörper</v>
      </c>
      <c r="G21" s="10"/>
      <c r="H21" s="10"/>
      <c r="I21" s="10"/>
      <c r="J21" s="10"/>
      <c r="K21" s="10"/>
      <c r="L21" s="10"/>
      <c r="M21" s="10"/>
    </row>
    <row r="22" spans="1:13" ht="13.5" thickBot="1">
      <c r="A22" s="14" t="str">
        <f>IF('Formulation Pre-Products'!$C$2=Languages!A3,Languages!A72,Languages!B72)</f>
        <v>Sonstige</v>
      </c>
      <c r="G22" s="10"/>
      <c r="H22" s="10"/>
      <c r="I22" s="10"/>
      <c r="J22" s="10"/>
      <c r="K22" s="10"/>
      <c r="L22" s="10"/>
      <c r="M22" s="10"/>
    </row>
    <row r="23" spans="1:13">
      <c r="G23" s="10"/>
      <c r="H23" s="10"/>
      <c r="I23" s="10"/>
      <c r="J23" s="10"/>
      <c r="K23" s="10"/>
      <c r="L23" s="10"/>
      <c r="M23" s="10"/>
    </row>
    <row r="24" spans="1:13" ht="13.5" thickBot="1">
      <c r="G24" s="10"/>
      <c r="H24" s="10"/>
      <c r="I24" s="10"/>
      <c r="J24" s="10"/>
      <c r="K24" s="10"/>
      <c r="L24" s="10"/>
      <c r="M24" s="10"/>
    </row>
    <row r="25" spans="1:13">
      <c r="A25" s="16" t="s">
        <v>142</v>
      </c>
      <c r="G25" s="10"/>
      <c r="H25" s="10"/>
      <c r="I25" s="10"/>
      <c r="J25" s="10"/>
      <c r="K25" s="10"/>
      <c r="L25" s="10"/>
      <c r="M25" s="10"/>
    </row>
    <row r="26" spans="1:13">
      <c r="A26" s="12" t="s">
        <v>25</v>
      </c>
      <c r="G26" s="10"/>
      <c r="H26" s="10"/>
      <c r="I26" s="10"/>
      <c r="J26" s="10"/>
      <c r="K26" s="10"/>
      <c r="L26" s="10"/>
      <c r="M26" s="10"/>
    </row>
    <row r="27" spans="1:13">
      <c r="A27" s="12" t="s">
        <v>29</v>
      </c>
      <c r="G27" s="10"/>
      <c r="H27" s="10"/>
      <c r="I27" s="10"/>
      <c r="J27" s="10"/>
      <c r="K27" s="10"/>
      <c r="L27" s="10"/>
      <c r="M27" s="10"/>
    </row>
    <row r="28" spans="1:13">
      <c r="A28" s="12" t="s">
        <v>36</v>
      </c>
      <c r="G28" s="10"/>
      <c r="H28" s="10"/>
      <c r="I28" s="10"/>
      <c r="J28" s="10"/>
      <c r="K28" s="10"/>
      <c r="L28" s="10"/>
      <c r="M28" s="10"/>
    </row>
    <row r="29" spans="1:13">
      <c r="A29" s="12" t="s">
        <v>27</v>
      </c>
      <c r="G29" s="10"/>
      <c r="H29" s="10"/>
      <c r="I29" s="10"/>
      <c r="J29" s="10"/>
      <c r="K29" s="10"/>
      <c r="L29" s="10"/>
      <c r="M29" s="10"/>
    </row>
    <row r="30" spans="1:13" ht="13.5" thickBot="1">
      <c r="A30" s="14" t="s">
        <v>46</v>
      </c>
      <c r="G30" s="10"/>
      <c r="H30" s="10"/>
      <c r="I30" s="10"/>
      <c r="J30" s="10"/>
      <c r="K30" s="10"/>
      <c r="L30" s="10"/>
      <c r="M30" s="10"/>
    </row>
    <row r="31" spans="1:13" ht="13.5" thickBot="1">
      <c r="G31" s="10"/>
      <c r="H31" s="10"/>
      <c r="I31" s="10"/>
      <c r="J31" s="10"/>
      <c r="K31" s="10"/>
      <c r="L31" s="10"/>
      <c r="M31" s="10"/>
    </row>
    <row r="32" spans="1:13">
      <c r="A32" s="16" t="s">
        <v>146</v>
      </c>
      <c r="G32" s="10"/>
      <c r="H32" s="10"/>
      <c r="I32" s="10"/>
      <c r="J32" s="10"/>
      <c r="K32" s="10"/>
      <c r="L32" s="10"/>
      <c r="M32" s="10"/>
    </row>
    <row r="33" spans="1:13">
      <c r="A33" s="12" t="s">
        <v>28</v>
      </c>
      <c r="G33" s="10"/>
      <c r="H33" s="10"/>
      <c r="I33" s="10"/>
      <c r="J33" s="10"/>
      <c r="K33" s="10"/>
      <c r="L33" s="10"/>
      <c r="M33" s="10"/>
    </row>
    <row r="34" spans="1:13">
      <c r="A34" s="12" t="s">
        <v>26</v>
      </c>
      <c r="G34" s="10"/>
      <c r="H34" s="10"/>
      <c r="I34" s="10"/>
      <c r="J34" s="10"/>
      <c r="K34" s="10"/>
      <c r="L34" s="10"/>
      <c r="M34" s="10"/>
    </row>
    <row r="35" spans="1:13">
      <c r="A35" s="12" t="s">
        <v>27</v>
      </c>
      <c r="G35" s="10"/>
      <c r="H35" s="10"/>
      <c r="I35" s="10"/>
      <c r="J35" s="10"/>
      <c r="K35" s="10"/>
      <c r="L35" s="10"/>
      <c r="M35" s="10"/>
    </row>
    <row r="36" spans="1:13" ht="13.5" thickBot="1">
      <c r="A36" s="14" t="s">
        <v>46</v>
      </c>
      <c r="G36" s="10"/>
      <c r="H36" s="10"/>
      <c r="I36" s="10"/>
      <c r="J36" s="10"/>
      <c r="K36" s="10"/>
      <c r="L36" s="10"/>
      <c r="M36" s="10"/>
    </row>
    <row r="37" spans="1:13" ht="13.5" thickBot="1">
      <c r="G37" s="10"/>
      <c r="H37" s="10"/>
      <c r="I37" s="10"/>
      <c r="J37" s="10"/>
      <c r="K37" s="10"/>
      <c r="L37" s="10"/>
      <c r="M37" s="10"/>
    </row>
    <row r="38" spans="1:13">
      <c r="A38" s="11" t="s">
        <v>147</v>
      </c>
      <c r="G38" s="10"/>
      <c r="H38" s="10"/>
      <c r="I38" s="10"/>
      <c r="J38" s="10"/>
      <c r="K38" s="10"/>
      <c r="L38" s="10"/>
      <c r="M38" s="10"/>
    </row>
    <row r="39" spans="1:13">
      <c r="A39" s="13">
        <v>0.05</v>
      </c>
      <c r="G39" s="10"/>
      <c r="H39" s="10"/>
      <c r="I39" s="10"/>
      <c r="J39" s="10"/>
      <c r="K39" s="10"/>
      <c r="L39" s="10"/>
      <c r="M39" s="10"/>
    </row>
    <row r="40" spans="1:13">
      <c r="A40" s="13">
        <v>0.15</v>
      </c>
      <c r="G40" s="10"/>
      <c r="H40" s="10"/>
      <c r="I40" s="10"/>
      <c r="J40" s="10"/>
      <c r="K40" s="10"/>
      <c r="L40" s="10"/>
      <c r="M40" s="10"/>
    </row>
    <row r="41" spans="1:13">
      <c r="A41" s="13">
        <v>0.5</v>
      </c>
      <c r="G41" s="10"/>
      <c r="H41" s="10"/>
      <c r="I41" s="10"/>
      <c r="J41" s="10"/>
      <c r="K41" s="10"/>
      <c r="L41" s="10"/>
      <c r="M41" s="10"/>
    </row>
    <row r="42" spans="1:13" ht="13.5" thickBot="1">
      <c r="A42" s="15">
        <v>1</v>
      </c>
      <c r="G42" s="10"/>
      <c r="H42" s="10"/>
      <c r="I42" s="10"/>
      <c r="J42" s="10"/>
      <c r="K42" s="10"/>
      <c r="L42" s="10"/>
      <c r="M42" s="10"/>
    </row>
    <row r="43" spans="1:13" ht="13.5" thickBot="1">
      <c r="G43" s="10"/>
      <c r="H43" s="10"/>
      <c r="I43" s="10"/>
      <c r="J43" s="10"/>
      <c r="K43" s="10"/>
      <c r="L43" s="10"/>
      <c r="M43" s="10"/>
    </row>
    <row r="44" spans="1:13">
      <c r="A44" s="11" t="s">
        <v>218</v>
      </c>
      <c r="G44" s="10"/>
      <c r="H44" s="10"/>
      <c r="I44" s="10"/>
      <c r="J44" s="10"/>
      <c r="K44" s="10"/>
      <c r="L44" s="10"/>
      <c r="M44" s="10"/>
    </row>
    <row r="45" spans="1:13">
      <c r="A45" s="89" t="s">
        <v>218</v>
      </c>
      <c r="G45" s="10"/>
      <c r="H45" s="10"/>
      <c r="I45" s="10"/>
      <c r="J45" s="10"/>
      <c r="K45" s="10"/>
      <c r="L45" s="10"/>
      <c r="M45" s="10"/>
    </row>
    <row r="46" spans="1:13">
      <c r="A46" s="89" t="s">
        <v>219</v>
      </c>
      <c r="G46" s="10"/>
      <c r="H46" s="10"/>
      <c r="I46" s="10"/>
      <c r="J46" s="10"/>
      <c r="K46" s="10"/>
      <c r="L46" s="10"/>
      <c r="M46" s="10"/>
    </row>
    <row r="47" spans="1:13" ht="13.5" thickBot="1">
      <c r="A47" s="14" t="str">
        <f>IF('Formulation Pre-Products'!$C$2=Languages!A3,Languages!A112,Languages!B112)</f>
        <v>Lebensmittel zugelassen</v>
      </c>
      <c r="G47" s="10"/>
      <c r="H47" s="10"/>
      <c r="I47" s="10"/>
      <c r="J47" s="10"/>
      <c r="K47" s="10"/>
      <c r="L47" s="10"/>
      <c r="M47" s="10"/>
    </row>
    <row r="48" spans="1:13" ht="13.5" thickBot="1">
      <c r="G48" s="10"/>
      <c r="H48" s="10"/>
      <c r="I48" s="10"/>
      <c r="J48" s="10"/>
      <c r="K48" s="10"/>
      <c r="L48" s="10"/>
      <c r="M48" s="10"/>
    </row>
    <row r="49" spans="1:13">
      <c r="A49" s="11" t="s">
        <v>469</v>
      </c>
      <c r="G49" s="10"/>
      <c r="H49" s="10"/>
      <c r="I49" s="10"/>
      <c r="J49" s="10"/>
      <c r="K49" s="10"/>
      <c r="L49" s="10"/>
      <c r="M49" s="10"/>
    </row>
    <row r="50" spans="1:13">
      <c r="A50" s="170" t="str">
        <f>IF('Formulation Pre-Products'!$C$2=Languages!A3,Languages!A134,Languages!B134)</f>
        <v>RSPO Audit</v>
      </c>
      <c r="G50" s="10"/>
      <c r="H50" s="10"/>
      <c r="I50" s="10"/>
      <c r="J50" s="10"/>
      <c r="K50" s="10"/>
      <c r="L50" s="10"/>
      <c r="M50" s="10"/>
    </row>
    <row r="51" spans="1:13" ht="13.5" thickBot="1">
      <c r="A51" s="171" t="str">
        <f>IF('Formulation Pre-Products'!$C$2=Languages!A3,Languages!A135,Languages!B135)</f>
        <v>Lieferscheine/Rechnungen (segregiert oder MB)</v>
      </c>
      <c r="G51" s="10"/>
      <c r="H51" s="10"/>
      <c r="I51" s="10"/>
      <c r="J51" s="10"/>
      <c r="K51" s="10"/>
      <c r="L51" s="10"/>
      <c r="M51" s="10"/>
    </row>
    <row r="52" spans="1:13" ht="13.5" thickBot="1">
      <c r="G52" s="10"/>
      <c r="H52" s="10"/>
      <c r="I52" s="10"/>
      <c r="J52" s="10"/>
      <c r="K52" s="10"/>
      <c r="L52" s="10"/>
      <c r="M52" s="10"/>
    </row>
    <row r="53" spans="1:13">
      <c r="A53" s="11" t="s">
        <v>508</v>
      </c>
      <c r="G53" s="10"/>
      <c r="H53" s="10"/>
      <c r="I53" s="10"/>
      <c r="J53" s="10"/>
      <c r="K53" s="10"/>
      <c r="L53" s="10"/>
      <c r="M53" s="10"/>
    </row>
    <row r="54" spans="1:13">
      <c r="A54" s="170" t="str">
        <f>IF('Formulation Pre-Products'!$C$2=Languages!A3,Languages!A157,Languages!B157)</f>
        <v>PET - Polyethylenterephthalat</v>
      </c>
      <c r="G54" s="10"/>
      <c r="H54" s="10"/>
      <c r="I54" s="10"/>
      <c r="J54" s="10"/>
      <c r="K54" s="10"/>
      <c r="L54" s="10"/>
      <c r="M54" s="10"/>
    </row>
    <row r="55" spans="1:13">
      <c r="A55" s="170" t="str">
        <f>IF('Formulation Pre-Products'!$C$2=Languages!A3,Languages!A161,Languages!B161)</f>
        <v>PP - Polypropylen</v>
      </c>
      <c r="G55" s="10"/>
      <c r="H55" s="10"/>
      <c r="I55" s="10"/>
      <c r="J55" s="10"/>
      <c r="K55" s="10"/>
      <c r="L55" s="10"/>
      <c r="M55" s="10"/>
    </row>
    <row r="56" spans="1:13" ht="13.5" thickBot="1">
      <c r="A56" s="171" t="str">
        <f>IF('Formulation Pre-Products'!$C$2=Languages!A5,Languages!A156,Languages!B156)</f>
        <v>HDPE - High-density polyethylene</v>
      </c>
      <c r="G56" s="10"/>
      <c r="H56" s="10"/>
      <c r="I56" s="10"/>
      <c r="J56" s="10"/>
      <c r="K56" s="10"/>
      <c r="L56" s="10"/>
      <c r="M56" s="10"/>
    </row>
    <row r="57" spans="1:13" ht="13.5" thickBot="1">
      <c r="G57" s="10"/>
      <c r="H57" s="10"/>
      <c r="I57" s="10"/>
      <c r="J57" s="10"/>
      <c r="K57" s="10"/>
      <c r="L57" s="10"/>
      <c r="M57" s="10"/>
    </row>
    <row r="58" spans="1:13">
      <c r="A58" s="11" t="s">
        <v>497</v>
      </c>
      <c r="G58" s="10"/>
      <c r="H58" s="10"/>
      <c r="I58" s="10"/>
      <c r="J58" s="10"/>
      <c r="K58" s="10"/>
      <c r="L58" s="10"/>
      <c r="M58" s="10"/>
    </row>
    <row r="59" spans="1:13">
      <c r="A59" s="170" t="str">
        <f>IF('Formulation Pre-Products'!$C$2=Languages!A3,Languages!A162,Languages!B162)</f>
        <v>PS - Polystyrol</v>
      </c>
      <c r="G59" s="10"/>
      <c r="H59" s="10"/>
      <c r="I59" s="10"/>
      <c r="J59" s="10"/>
      <c r="K59" s="10"/>
      <c r="L59" s="10"/>
      <c r="M59" s="10"/>
    </row>
    <row r="60" spans="1:13">
      <c r="A60" s="170" t="str">
        <f>IF('Formulation Pre-Products'!$C$2=Languages!A3,Languages!A163,Languages!B163)</f>
        <v>PVC - Polyvinylchlorid</v>
      </c>
      <c r="G60" s="10"/>
      <c r="H60" s="10"/>
      <c r="I60" s="10"/>
      <c r="J60" s="10"/>
      <c r="K60" s="10"/>
      <c r="L60" s="10"/>
      <c r="M60" s="10"/>
    </row>
    <row r="61" spans="1:13">
      <c r="A61" s="170" t="str">
        <f>IF('Formulation Pre-Products'!$C$2=Languages!A3,Languages!A158,Languages!B158)</f>
        <v>PETG -Polyethylenterephthalat, glykol-modifiziert</v>
      </c>
      <c r="G61" s="10"/>
      <c r="H61" s="10"/>
      <c r="I61" s="10"/>
      <c r="J61" s="10"/>
      <c r="K61" s="10"/>
      <c r="L61" s="10"/>
      <c r="M61" s="10"/>
    </row>
    <row r="62" spans="1:13" ht="13.5" thickBot="1">
      <c r="A62" s="171" t="str">
        <f>IF('Formulation Pre-Products'!$C$2=Languages!A3,Languages!A172,Languages!B172)</f>
        <v>nicht vorhanden</v>
      </c>
      <c r="G62" s="10"/>
      <c r="H62" s="10"/>
      <c r="I62" s="10"/>
      <c r="J62" s="10"/>
      <c r="K62" s="10"/>
      <c r="L62" s="10"/>
      <c r="M62" s="10"/>
    </row>
    <row r="63" spans="1:13" ht="13.5" thickBot="1">
      <c r="G63" s="10"/>
      <c r="H63" s="10"/>
      <c r="I63" s="10"/>
      <c r="J63" s="10"/>
      <c r="K63" s="10"/>
      <c r="L63" s="10"/>
      <c r="M63" s="10"/>
    </row>
    <row r="64" spans="1:13">
      <c r="A64" s="11" t="s">
        <v>498</v>
      </c>
      <c r="G64" s="10"/>
      <c r="H64" s="10"/>
      <c r="I64" s="10"/>
      <c r="J64" s="10"/>
      <c r="K64" s="10"/>
      <c r="L64" s="10"/>
      <c r="M64" s="10"/>
    </row>
    <row r="65" spans="1:13">
      <c r="A65" s="170" t="str">
        <f>IF('Formulation Pre-Products'!$C$2=Languages!A3,Languages!A162,Languages!B162)</f>
        <v>PS - Polystyrol</v>
      </c>
      <c r="G65" s="10"/>
      <c r="H65" s="10"/>
      <c r="I65" s="10"/>
      <c r="J65" s="10"/>
      <c r="K65" s="10"/>
      <c r="L65" s="10"/>
      <c r="M65" s="10"/>
    </row>
    <row r="66" spans="1:13">
      <c r="A66" s="170" t="str">
        <f>IF('Formulation Pre-Products'!$C$2=Languages!A3,Languages!A163,Languages!B163)</f>
        <v>PVC - Polyvinylchlorid</v>
      </c>
      <c r="G66" s="10"/>
      <c r="H66" s="10"/>
      <c r="I66" s="10"/>
      <c r="J66" s="10"/>
      <c r="K66" s="10"/>
      <c r="L66" s="10"/>
      <c r="M66" s="10"/>
    </row>
    <row r="67" spans="1:13">
      <c r="A67" s="170" t="str">
        <f>IF('Formulation Pre-Products'!$C$2=Languages!A3,Languages!A158,Languages!B158)</f>
        <v>PETG -Polyethylenterephthalat, glykol-modifiziert</v>
      </c>
      <c r="G67" s="10"/>
      <c r="H67" s="10"/>
      <c r="I67" s="10"/>
      <c r="J67" s="10"/>
      <c r="K67" s="10"/>
      <c r="L67" s="10"/>
      <c r="M67" s="10"/>
    </row>
    <row r="68" spans="1:13" ht="13.5" thickBot="1">
      <c r="A68" s="171" t="str">
        <f>IF('Formulation Pre-Products'!$C$2=Languages!A3,Languages!A172,Languages!B172)</f>
        <v>nicht vorhanden</v>
      </c>
      <c r="G68" s="10"/>
      <c r="H68" s="10"/>
      <c r="I68" s="10"/>
      <c r="J68" s="10"/>
      <c r="K68" s="10"/>
      <c r="L68" s="10"/>
      <c r="M68" s="10"/>
    </row>
    <row r="69" spans="1:13" ht="13.5" thickBot="1">
      <c r="G69" s="10"/>
      <c r="H69" s="10"/>
      <c r="I69" s="10"/>
      <c r="J69" s="10"/>
      <c r="K69" s="10"/>
      <c r="L69" s="10"/>
      <c r="M69" s="10"/>
    </row>
    <row r="70" spans="1:13">
      <c r="A70" s="11" t="s">
        <v>499</v>
      </c>
      <c r="G70" s="10"/>
      <c r="H70" s="10"/>
      <c r="I70" s="10"/>
      <c r="J70" s="10"/>
      <c r="K70" s="10"/>
      <c r="L70" s="10"/>
      <c r="M70" s="10"/>
    </row>
    <row r="71" spans="1:13">
      <c r="A71" s="170" t="str">
        <f>IF('Formulation Pre-Products'!$C$2=Languages!A3,Languages!A162,Languages!B162)</f>
        <v>PS - Polystyrol</v>
      </c>
      <c r="G71" s="10"/>
      <c r="H71" s="10"/>
      <c r="I71" s="10"/>
      <c r="J71" s="10"/>
      <c r="K71" s="10"/>
      <c r="L71" s="10"/>
      <c r="M71" s="10"/>
    </row>
    <row r="72" spans="1:13">
      <c r="A72" s="170" t="str">
        <f>IF('Formulation Pre-Products'!$C$2=Languages!A3,Languages!A163,Languages!B163)</f>
        <v>PVC - Polyvinylchlorid</v>
      </c>
      <c r="G72" s="10"/>
      <c r="H72" s="10"/>
      <c r="I72" s="10"/>
      <c r="J72" s="10"/>
      <c r="K72" s="10"/>
      <c r="L72" s="10"/>
      <c r="M72" s="10"/>
    </row>
    <row r="73" spans="1:13">
      <c r="A73" s="264" t="str">
        <f>IF('Formulation Pre-Products'!$C$2=Languages!A3,Languages!A159,Languages!B159)</f>
        <v>PETG, D &gt;1 g/cm3</v>
      </c>
      <c r="G73" s="10"/>
      <c r="H73" s="10"/>
      <c r="I73" s="10"/>
      <c r="J73" s="10"/>
      <c r="K73" s="10"/>
      <c r="L73" s="10"/>
      <c r="M73" s="10"/>
    </row>
    <row r="74" spans="1:13">
      <c r="A74" s="264" t="str">
        <f>IF('Formulation Pre-Products'!$C$2=Languages!A3,Languages!A160,Languages!B160)</f>
        <v>PETG, D ≤ 1 g/cm3</v>
      </c>
      <c r="G74" s="10"/>
      <c r="H74" s="10"/>
      <c r="I74" s="10"/>
      <c r="J74" s="10"/>
      <c r="K74" s="10"/>
      <c r="L74" s="10"/>
      <c r="M74" s="10"/>
    </row>
    <row r="75" spans="1:13">
      <c r="A75" s="170" t="str">
        <f>IF('Formulation Pre-Products'!$C$2=Languages!A3,Languages!A166,Languages!B166)</f>
        <v>Silikon, D &gt; 1 g/cm3</v>
      </c>
      <c r="G75" s="10"/>
      <c r="H75" s="10"/>
      <c r="I75" s="10"/>
      <c r="J75" s="10"/>
      <c r="K75" s="10"/>
      <c r="L75" s="10"/>
      <c r="M75" s="10"/>
    </row>
    <row r="76" spans="1:13">
      <c r="A76" s="170" t="str">
        <f>IF('Formulation Pre-Products'!$C$2=Languages!A3,Languages!A167,Languages!B167)</f>
        <v>Silikon, D ≤ 1 g/cm3</v>
      </c>
      <c r="G76" s="10"/>
      <c r="H76" s="10"/>
      <c r="I76" s="10"/>
      <c r="J76" s="10"/>
      <c r="K76" s="10"/>
      <c r="L76" s="10"/>
      <c r="M76" s="10"/>
    </row>
    <row r="77" spans="1:13">
      <c r="A77" s="170" t="str">
        <f>IF('Formulation Pre-Products'!$C$2=Languages!A3,Languages!A164,Languages!B164)</f>
        <v>Glas</v>
      </c>
      <c r="G77" s="10"/>
      <c r="H77" s="10"/>
      <c r="I77" s="10"/>
      <c r="J77" s="10"/>
      <c r="K77" s="10"/>
      <c r="L77" s="10"/>
      <c r="M77" s="10"/>
    </row>
    <row r="78" spans="1:13">
      <c r="A78" s="170" t="str">
        <f>IF('Formulation Pre-Products'!$C$2=Languages!A3,Languages!A165,Languages!B165)</f>
        <v>Metal</v>
      </c>
      <c r="G78" s="10"/>
      <c r="H78" s="10"/>
      <c r="I78" s="10"/>
      <c r="J78" s="10"/>
      <c r="K78" s="10"/>
      <c r="L78" s="10"/>
      <c r="M78" s="10"/>
    </row>
    <row r="79" spans="1:13" ht="13.5" thickBot="1">
      <c r="A79" s="171" t="str">
        <f>IF('Formulation Pre-Products'!$C$2=Languages!A3,Languages!A155,Languages!B155)</f>
        <v>EVA - Ethylenvinylacetat</v>
      </c>
      <c r="G79" s="10"/>
      <c r="H79" s="10"/>
      <c r="I79" s="10"/>
      <c r="J79" s="10"/>
      <c r="K79" s="10"/>
      <c r="L79" s="10"/>
      <c r="M79" s="10"/>
    </row>
    <row r="80" spans="1:13" ht="13.5" thickBot="1">
      <c r="G80" s="10"/>
      <c r="H80" s="10"/>
      <c r="I80" s="10"/>
      <c r="J80" s="10"/>
      <c r="K80" s="10"/>
      <c r="L80" s="10"/>
      <c r="M80" s="10"/>
    </row>
    <row r="81" spans="1:13">
      <c r="A81" s="11" t="s">
        <v>511</v>
      </c>
      <c r="G81" s="10"/>
      <c r="H81" s="10"/>
      <c r="I81" s="10"/>
      <c r="J81" s="10"/>
      <c r="K81" s="10"/>
      <c r="L81" s="10"/>
      <c r="M81" s="10"/>
    </row>
    <row r="82" spans="1:13">
      <c r="A82" s="170" t="str">
        <f>IF('Formulation Pre-Products'!$C$2=Languages!A3,Languages!A168,Languages!B168)</f>
        <v>Polyamid</v>
      </c>
      <c r="G82" s="10"/>
      <c r="H82" s="10"/>
      <c r="I82" s="10"/>
      <c r="J82" s="10"/>
      <c r="K82" s="10"/>
      <c r="L82" s="10"/>
      <c r="M82" s="10"/>
    </row>
    <row r="83" spans="1:13">
      <c r="A83" s="170" t="str">
        <f>IF('Formulation Pre-Products'!$C$2=Languages!A3,Languages!A169,Languages!B169)</f>
        <v>EVOH - Ethylenvinylalkohol</v>
      </c>
      <c r="G83" s="10"/>
      <c r="H83" s="10"/>
      <c r="I83" s="10"/>
      <c r="J83" s="10"/>
      <c r="K83" s="10"/>
      <c r="L83" s="10"/>
      <c r="M83" s="10"/>
    </row>
    <row r="84" spans="1:13">
      <c r="A84" s="170" t="str">
        <f>IF('Formulation Pre-Products'!$C$2=Languages!A3,Languages!A170,Languages!B170)</f>
        <v>funktionelle Polyolefine</v>
      </c>
      <c r="G84" s="10"/>
      <c r="H84" s="10"/>
      <c r="I84" s="10"/>
      <c r="J84" s="10"/>
      <c r="K84" s="10"/>
      <c r="L84" s="10"/>
      <c r="M84" s="10"/>
    </row>
    <row r="85" spans="1:13">
      <c r="A85" s="170" t="str">
        <f>IF('Formulation Pre-Products'!$C$2=Languages!A3,Languages!A171,Languages!B171)</f>
        <v>Metall- und Lichtschutzbeschichtung</v>
      </c>
      <c r="G85" s="10"/>
      <c r="H85" s="10"/>
      <c r="I85" s="10"/>
      <c r="J85" s="10"/>
      <c r="K85" s="10"/>
      <c r="L85" s="10"/>
      <c r="M85" s="10"/>
    </row>
    <row r="86" spans="1:13" ht="13.5" thickBot="1">
      <c r="A86" s="171" t="str">
        <f>IF('Formulation Pre-Products'!$C$2=Languages!A3,Languages!A172,Languages!B172)</f>
        <v>nicht vorhanden</v>
      </c>
      <c r="G86" s="10"/>
      <c r="H86" s="10"/>
      <c r="I86" s="10"/>
      <c r="J86" s="10"/>
      <c r="K86" s="10"/>
      <c r="L86" s="10"/>
      <c r="M86" s="10"/>
    </row>
    <row r="87" spans="1:13" ht="13.5" thickBot="1">
      <c r="G87" s="10"/>
      <c r="H87" s="10"/>
      <c r="I87" s="10"/>
      <c r="J87" s="10"/>
      <c r="K87" s="10"/>
      <c r="L87" s="10"/>
      <c r="M87" s="10"/>
    </row>
    <row r="88" spans="1:13">
      <c r="A88" s="11" t="s">
        <v>708</v>
      </c>
      <c r="G88" s="10"/>
      <c r="H88" s="10"/>
      <c r="I88" s="10"/>
      <c r="J88" s="10"/>
      <c r="K88" s="10"/>
      <c r="L88" s="10"/>
      <c r="M88" s="10"/>
    </row>
    <row r="89" spans="1:13">
      <c r="A89" s="568" t="s">
        <v>709</v>
      </c>
      <c r="G89" s="10"/>
      <c r="H89" s="10"/>
      <c r="I89" s="10"/>
      <c r="J89" s="10"/>
      <c r="K89" s="10"/>
      <c r="L89" s="10"/>
      <c r="M89" s="10"/>
    </row>
    <row r="90" spans="1:13">
      <c r="A90" s="572" t="s">
        <v>710</v>
      </c>
      <c r="G90" s="10"/>
      <c r="H90" s="10"/>
      <c r="I90" s="10"/>
      <c r="J90" s="10"/>
      <c r="K90" s="10"/>
      <c r="L90" s="10"/>
      <c r="M90" s="10"/>
    </row>
    <row r="91" spans="1:13" ht="13.5" thickBot="1">
      <c r="A91" s="573" t="s">
        <v>711</v>
      </c>
      <c r="G91" s="10"/>
      <c r="H91" s="10"/>
      <c r="I91" s="10"/>
      <c r="J91" s="10"/>
      <c r="K91" s="10"/>
      <c r="L91" s="10"/>
      <c r="M91" s="10"/>
    </row>
    <row r="92" spans="1:13">
      <c r="G92" s="10"/>
      <c r="H92" s="10"/>
      <c r="I92" s="10"/>
      <c r="J92" s="10"/>
      <c r="K92" s="10"/>
      <c r="L92" s="10"/>
      <c r="M92" s="10"/>
    </row>
    <row r="93" spans="1:13">
      <c r="G93" s="10"/>
      <c r="H93" s="10"/>
      <c r="I93" s="10"/>
      <c r="J93" s="10"/>
      <c r="K93" s="10"/>
      <c r="L93" s="10"/>
      <c r="M93" s="10"/>
    </row>
    <row r="94" spans="1:13">
      <c r="G94" s="10"/>
      <c r="H94" s="10"/>
      <c r="I94" s="10"/>
      <c r="J94" s="10"/>
      <c r="K94" s="10"/>
      <c r="L94" s="10"/>
      <c r="M94" s="10"/>
    </row>
    <row r="95" spans="1:13">
      <c r="G95" s="10"/>
      <c r="H95" s="10"/>
      <c r="I95" s="10"/>
      <c r="J95" s="10"/>
      <c r="K95" s="10"/>
      <c r="L95" s="10"/>
      <c r="M95" s="10"/>
    </row>
    <row r="96" spans="1:13">
      <c r="G96" s="10"/>
      <c r="H96" s="10"/>
      <c r="I96" s="10"/>
      <c r="J96" s="10"/>
      <c r="K96" s="10"/>
      <c r="L96" s="10"/>
      <c r="M96" s="10"/>
    </row>
    <row r="97" spans="7:13">
      <c r="G97" s="10"/>
      <c r="H97" s="10"/>
      <c r="I97" s="10"/>
      <c r="J97" s="10"/>
      <c r="K97" s="10"/>
      <c r="L97" s="10"/>
      <c r="M97" s="10"/>
    </row>
    <row r="98" spans="7:13">
      <c r="G98" s="10"/>
      <c r="H98" s="10"/>
      <c r="I98" s="10"/>
      <c r="J98" s="10"/>
      <c r="K98" s="10"/>
      <c r="L98" s="10"/>
      <c r="M98" s="10"/>
    </row>
    <row r="99" spans="7:13">
      <c r="G99" s="10"/>
      <c r="H99" s="10"/>
      <c r="I99" s="10"/>
      <c r="J99" s="10"/>
      <c r="K99" s="10"/>
      <c r="L99" s="10"/>
      <c r="M99" s="10"/>
    </row>
    <row r="100" spans="7:13">
      <c r="G100" s="10"/>
      <c r="H100" s="10"/>
      <c r="I100" s="10"/>
      <c r="J100" s="10"/>
      <c r="K100" s="10"/>
      <c r="L100" s="10"/>
      <c r="M100" s="10"/>
    </row>
    <row r="101" spans="7:13">
      <c r="G101" s="10"/>
      <c r="H101" s="10"/>
      <c r="I101" s="10"/>
      <c r="J101" s="10"/>
      <c r="K101" s="10"/>
      <c r="L101" s="10"/>
      <c r="M101" s="10"/>
    </row>
    <row r="102" spans="7:13">
      <c r="G102" s="10"/>
      <c r="H102" s="10"/>
      <c r="I102" s="10"/>
      <c r="J102" s="10"/>
      <c r="K102" s="10"/>
      <c r="L102" s="10"/>
      <c r="M102" s="10"/>
    </row>
    <row r="103" spans="7:13">
      <c r="G103" s="10"/>
      <c r="H103" s="10"/>
      <c r="I103" s="10"/>
      <c r="J103" s="10"/>
      <c r="K103" s="10"/>
      <c r="L103" s="10"/>
      <c r="M103" s="10"/>
    </row>
    <row r="104" spans="7:13">
      <c r="G104" s="10"/>
      <c r="H104" s="10"/>
      <c r="I104" s="10"/>
      <c r="J104" s="10"/>
      <c r="K104" s="10"/>
      <c r="L104" s="10"/>
      <c r="M104" s="10"/>
    </row>
    <row r="105" spans="7:13">
      <c r="G105" s="10"/>
      <c r="H105" s="10"/>
      <c r="I105" s="10"/>
      <c r="J105" s="10"/>
      <c r="K105" s="10"/>
      <c r="L105" s="10"/>
      <c r="M105" s="10"/>
    </row>
    <row r="106" spans="7:13">
      <c r="G106" s="10"/>
      <c r="H106" s="10"/>
      <c r="I106" s="10"/>
      <c r="J106" s="10"/>
      <c r="K106" s="10"/>
      <c r="L106" s="10"/>
      <c r="M106" s="10"/>
    </row>
    <row r="107" spans="7:13">
      <c r="G107" s="10"/>
      <c r="H107" s="10"/>
      <c r="I107" s="10"/>
      <c r="J107" s="10"/>
      <c r="K107" s="10"/>
      <c r="L107" s="10"/>
      <c r="M107" s="10"/>
    </row>
    <row r="108" spans="7:13">
      <c r="G108" s="10"/>
      <c r="H108" s="10"/>
      <c r="I108" s="10"/>
      <c r="J108" s="10"/>
      <c r="K108" s="10"/>
      <c r="L108" s="10"/>
      <c r="M108" s="10"/>
    </row>
    <row r="109" spans="7:13">
      <c r="G109" s="10"/>
      <c r="H109" s="10"/>
      <c r="I109" s="10"/>
      <c r="J109" s="10"/>
      <c r="K109" s="10"/>
      <c r="L109" s="10"/>
      <c r="M109" s="10"/>
    </row>
    <row r="110" spans="7:13">
      <c r="G110" s="10"/>
      <c r="H110" s="10"/>
      <c r="I110" s="10"/>
      <c r="J110" s="10"/>
      <c r="K110" s="10"/>
      <c r="L110" s="10"/>
      <c r="M110" s="10"/>
    </row>
    <row r="111" spans="7:13">
      <c r="G111" s="10"/>
      <c r="H111" s="10"/>
      <c r="I111" s="10"/>
      <c r="J111" s="10"/>
      <c r="K111" s="10"/>
      <c r="L111" s="10"/>
      <c r="M111" s="10"/>
    </row>
    <row r="112" spans="7:13">
      <c r="G112" s="10"/>
      <c r="H112" s="10"/>
      <c r="I112" s="10"/>
      <c r="J112" s="10"/>
      <c r="K112" s="10"/>
      <c r="L112" s="10"/>
      <c r="M112" s="10"/>
    </row>
    <row r="113" spans="7:13">
      <c r="G113" s="10"/>
      <c r="H113" s="10"/>
      <c r="I113" s="10"/>
      <c r="J113" s="10"/>
      <c r="K113" s="10"/>
      <c r="L113" s="10"/>
      <c r="M113" s="10"/>
    </row>
    <row r="114" spans="7:13">
      <c r="G114" s="10"/>
      <c r="H114" s="10"/>
      <c r="I114" s="10"/>
      <c r="J114" s="10"/>
      <c r="K114" s="10"/>
      <c r="L114" s="10"/>
      <c r="M114" s="10"/>
    </row>
    <row r="115" spans="7:13">
      <c r="G115" s="10"/>
      <c r="H115" s="10"/>
      <c r="I115" s="10"/>
      <c r="J115" s="10"/>
      <c r="K115" s="10"/>
      <c r="L115" s="10"/>
      <c r="M115" s="10"/>
    </row>
    <row r="116" spans="7:13">
      <c r="G116" s="10"/>
      <c r="H116" s="10"/>
      <c r="I116" s="10"/>
      <c r="J116" s="10"/>
      <c r="K116" s="10"/>
      <c r="L116" s="10"/>
      <c r="M116" s="10"/>
    </row>
    <row r="117" spans="7:13">
      <c r="G117" s="10"/>
      <c r="H117" s="10"/>
      <c r="I117" s="10"/>
      <c r="J117" s="10"/>
      <c r="K117" s="10"/>
      <c r="L117" s="10"/>
      <c r="M117" s="10"/>
    </row>
    <row r="118" spans="7:13">
      <c r="G118" s="10"/>
      <c r="H118" s="10"/>
      <c r="I118" s="10"/>
      <c r="J118" s="10"/>
      <c r="K118" s="10"/>
      <c r="L118" s="10"/>
      <c r="M118" s="10"/>
    </row>
    <row r="119" spans="7:13">
      <c r="G119" s="10"/>
      <c r="H119" s="10"/>
      <c r="I119" s="10"/>
      <c r="J119" s="10"/>
      <c r="K119" s="10"/>
      <c r="L119" s="10"/>
      <c r="M119" s="10"/>
    </row>
    <row r="120" spans="7:13">
      <c r="G120" s="10"/>
      <c r="H120" s="10"/>
      <c r="I120" s="10"/>
      <c r="J120" s="10"/>
      <c r="K120" s="10"/>
      <c r="L120" s="10"/>
      <c r="M120" s="10"/>
    </row>
    <row r="121" spans="7:13">
      <c r="G121" s="10"/>
      <c r="H121" s="10"/>
      <c r="I121" s="10"/>
      <c r="J121" s="10"/>
      <c r="K121" s="10"/>
      <c r="L121" s="10"/>
      <c r="M121" s="10"/>
    </row>
    <row r="122" spans="7:13">
      <c r="G122" s="10"/>
      <c r="H122" s="10"/>
      <c r="I122" s="10"/>
      <c r="J122" s="10"/>
      <c r="K122" s="10"/>
      <c r="L122" s="10"/>
      <c r="M122" s="10"/>
    </row>
    <row r="123" spans="7:13">
      <c r="G123" s="10"/>
      <c r="H123" s="10"/>
      <c r="I123" s="10"/>
      <c r="J123" s="10"/>
      <c r="K123" s="10"/>
      <c r="L123" s="10"/>
      <c r="M123" s="10"/>
    </row>
    <row r="124" spans="7:13">
      <c r="G124" s="10"/>
      <c r="H124" s="10"/>
      <c r="I124" s="10"/>
      <c r="J124" s="10"/>
      <c r="K124" s="10"/>
      <c r="L124" s="10"/>
      <c r="M124" s="10"/>
    </row>
    <row r="125" spans="7:13">
      <c r="G125" s="10"/>
      <c r="H125" s="10"/>
      <c r="I125" s="10"/>
      <c r="J125" s="10"/>
      <c r="K125" s="10"/>
      <c r="L125" s="10"/>
      <c r="M125" s="10"/>
    </row>
    <row r="126" spans="7:13">
      <c r="G126" s="10"/>
      <c r="H126" s="10"/>
      <c r="I126" s="10"/>
      <c r="J126" s="10"/>
      <c r="K126" s="10"/>
      <c r="L126" s="10"/>
      <c r="M126" s="10"/>
    </row>
    <row r="127" spans="7:13">
      <c r="G127" s="10"/>
      <c r="H127" s="10"/>
      <c r="I127" s="10"/>
      <c r="J127" s="10"/>
      <c r="K127" s="10"/>
      <c r="L127" s="10"/>
      <c r="M127" s="10"/>
    </row>
    <row r="128" spans="7:13">
      <c r="G128" s="10"/>
      <c r="H128" s="10"/>
      <c r="I128" s="10"/>
      <c r="J128" s="10"/>
      <c r="K128" s="10"/>
      <c r="L128" s="10"/>
      <c r="M128" s="10"/>
    </row>
    <row r="129" spans="7:13">
      <c r="G129" s="10"/>
      <c r="H129" s="10"/>
      <c r="I129" s="10"/>
      <c r="J129" s="10"/>
      <c r="K129" s="10"/>
      <c r="L129" s="10"/>
      <c r="M129" s="10"/>
    </row>
    <row r="130" spans="7:13">
      <c r="G130" s="10"/>
      <c r="H130" s="10"/>
      <c r="I130" s="10"/>
      <c r="J130" s="10"/>
      <c r="K130" s="10"/>
      <c r="L130" s="10"/>
      <c r="M130" s="10"/>
    </row>
    <row r="131" spans="7:13">
      <c r="G131" s="10"/>
      <c r="H131" s="10"/>
      <c r="I131" s="10"/>
      <c r="J131" s="10"/>
      <c r="K131" s="10"/>
      <c r="L131" s="10"/>
      <c r="M131" s="10"/>
    </row>
    <row r="132" spans="7:13">
      <c r="G132" s="10"/>
      <c r="H132" s="10"/>
      <c r="I132" s="10"/>
      <c r="J132" s="10"/>
      <c r="K132" s="10"/>
      <c r="L132" s="10"/>
      <c r="M132" s="10"/>
    </row>
    <row r="133" spans="7:13">
      <c r="G133" s="10"/>
      <c r="H133" s="10"/>
      <c r="I133" s="10"/>
      <c r="J133" s="10"/>
      <c r="K133" s="10"/>
      <c r="L133" s="10"/>
      <c r="M133" s="10"/>
    </row>
    <row r="134" spans="7:13">
      <c r="G134" s="10"/>
      <c r="H134" s="10"/>
      <c r="I134" s="10"/>
      <c r="J134" s="10"/>
      <c r="K134" s="10"/>
      <c r="L134" s="10"/>
      <c r="M134" s="10"/>
    </row>
    <row r="135" spans="7:13">
      <c r="G135" s="10"/>
      <c r="H135" s="10"/>
      <c r="I135" s="10"/>
      <c r="J135" s="10"/>
      <c r="K135" s="10"/>
      <c r="L135" s="10"/>
      <c r="M135" s="10"/>
    </row>
    <row r="136" spans="7:13">
      <c r="G136" s="10"/>
      <c r="H136" s="10"/>
      <c r="I136" s="10"/>
      <c r="J136" s="10"/>
      <c r="K136" s="10"/>
      <c r="L136" s="10"/>
      <c r="M136" s="10"/>
    </row>
    <row r="137" spans="7:13">
      <c r="G137" s="10"/>
      <c r="H137" s="10"/>
      <c r="I137" s="10"/>
      <c r="J137" s="10"/>
      <c r="K137" s="10"/>
      <c r="L137" s="10"/>
      <c r="M137" s="10"/>
    </row>
    <row r="138" spans="7:13">
      <c r="G138" s="10"/>
      <c r="H138" s="10"/>
      <c r="I138" s="10"/>
      <c r="J138" s="10"/>
      <c r="K138" s="10"/>
      <c r="L138" s="10"/>
      <c r="M138" s="10"/>
    </row>
    <row r="139" spans="7:13">
      <c r="G139" s="10"/>
      <c r="H139" s="10"/>
      <c r="I139" s="10"/>
      <c r="J139" s="10"/>
      <c r="K139" s="10"/>
      <c r="L139" s="10"/>
      <c r="M139" s="10"/>
    </row>
    <row r="140" spans="7:13">
      <c r="G140" s="10"/>
      <c r="H140" s="10"/>
      <c r="I140" s="10"/>
      <c r="J140" s="10"/>
      <c r="K140" s="10"/>
      <c r="L140" s="10"/>
      <c r="M140" s="10"/>
    </row>
    <row r="141" spans="7:13">
      <c r="G141" s="10"/>
      <c r="H141" s="10"/>
      <c r="I141" s="10"/>
      <c r="J141" s="10"/>
      <c r="K141" s="10"/>
      <c r="L141" s="10"/>
      <c r="M141" s="10"/>
    </row>
    <row r="142" spans="7:13">
      <c r="G142" s="10"/>
      <c r="H142" s="10"/>
      <c r="I142" s="10"/>
      <c r="J142" s="10"/>
      <c r="K142" s="10"/>
      <c r="L142" s="10"/>
      <c r="M142" s="10"/>
    </row>
    <row r="143" spans="7:13">
      <c r="G143" s="10"/>
      <c r="H143" s="10"/>
      <c r="I143" s="10"/>
      <c r="J143" s="10"/>
      <c r="K143" s="10"/>
      <c r="L143" s="10"/>
      <c r="M143" s="10"/>
    </row>
    <row r="144" spans="7:13">
      <c r="G144" s="10"/>
      <c r="H144" s="10"/>
      <c r="I144" s="10"/>
      <c r="J144" s="10"/>
      <c r="K144" s="10"/>
      <c r="L144" s="10"/>
      <c r="M144" s="10"/>
    </row>
    <row r="145" spans="7:13">
      <c r="G145" s="10"/>
      <c r="H145" s="10"/>
      <c r="I145" s="10"/>
      <c r="J145" s="10"/>
      <c r="K145" s="10"/>
      <c r="L145" s="10"/>
      <c r="M145" s="10"/>
    </row>
    <row r="146" spans="7:13">
      <c r="G146" s="10"/>
      <c r="H146" s="10"/>
      <c r="I146" s="10"/>
      <c r="J146" s="10"/>
      <c r="K146" s="10"/>
      <c r="L146" s="10"/>
      <c r="M146" s="10"/>
    </row>
    <row r="147" spans="7:13">
      <c r="G147" s="10"/>
      <c r="H147" s="10"/>
      <c r="I147" s="10"/>
      <c r="J147" s="10"/>
      <c r="K147" s="10"/>
      <c r="L147" s="10"/>
      <c r="M147" s="10"/>
    </row>
    <row r="148" spans="7:13">
      <c r="G148" s="10"/>
      <c r="H148" s="10"/>
      <c r="I148" s="10"/>
      <c r="J148" s="10"/>
      <c r="K148" s="10"/>
      <c r="L148" s="10"/>
      <c r="M148" s="10"/>
    </row>
    <row r="149" spans="7:13">
      <c r="G149" s="10"/>
      <c r="H149" s="10"/>
      <c r="I149" s="10"/>
      <c r="J149" s="10"/>
      <c r="K149" s="10"/>
      <c r="L149" s="10"/>
      <c r="M149" s="10"/>
    </row>
    <row r="150" spans="7:13">
      <c r="G150" s="10"/>
      <c r="H150" s="10"/>
      <c r="I150" s="10"/>
      <c r="J150" s="10"/>
      <c r="K150" s="10"/>
      <c r="L150" s="10"/>
      <c r="M150" s="10"/>
    </row>
    <row r="151" spans="7:13">
      <c r="G151" s="10"/>
      <c r="H151" s="10"/>
      <c r="I151" s="10"/>
      <c r="J151" s="10"/>
      <c r="K151" s="10"/>
      <c r="L151" s="10"/>
      <c r="M151" s="10"/>
    </row>
    <row r="152" spans="7:13">
      <c r="G152" s="10"/>
      <c r="H152" s="10"/>
      <c r="I152" s="10"/>
      <c r="J152" s="10"/>
      <c r="K152" s="10"/>
      <c r="L152" s="10"/>
      <c r="M152" s="10"/>
    </row>
  </sheetData>
  <sheetProtection algorithmName="SHA-512" hashValue="qWVUjpWf+0XA0BxLc02gK8EOQ02lDrVPjjOAlTHubO1EZCkKYnNKEZuQ8KS8zLzsAiZRVZgooycHd0ifE3EeeA==" saltValue="UeXJF/LfGOKI3cBkaRX+aA==" spinCount="100000" sheet="1" selectLockedCells="1" selectUnlockedCells="1"/>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4"/>
  <sheetViews>
    <sheetView workbookViewId="0">
      <selection activeCell="C6" sqref="C6"/>
    </sheetView>
  </sheetViews>
  <sheetFormatPr baseColWidth="10" defaultRowHeight="12.75"/>
  <cols>
    <col min="1" max="1" width="16.28515625" style="314" customWidth="1"/>
    <col min="2" max="2" width="8.28515625" style="314" bestFit="1" customWidth="1"/>
    <col min="3" max="3" width="179.7109375" style="314" customWidth="1"/>
    <col min="4" max="16384" width="11.42578125" style="314"/>
  </cols>
  <sheetData>
    <row r="1" spans="1:3">
      <c r="A1" s="313" t="s">
        <v>594</v>
      </c>
      <c r="B1" s="313" t="s">
        <v>595</v>
      </c>
      <c r="C1" s="313" t="s">
        <v>596</v>
      </c>
    </row>
    <row r="2" spans="1:3">
      <c r="A2" s="315" t="s">
        <v>597</v>
      </c>
      <c r="B2" s="316" t="s">
        <v>615</v>
      </c>
      <c r="C2" s="314" t="s">
        <v>616</v>
      </c>
    </row>
    <row r="3" spans="1:3">
      <c r="A3" s="315"/>
      <c r="B3" s="316"/>
    </row>
    <row r="4" spans="1:3">
      <c r="A4" s="315"/>
      <c r="B4" s="317"/>
    </row>
    <row r="5" spans="1:3">
      <c r="A5" s="315"/>
      <c r="B5" s="317"/>
    </row>
    <row r="6" spans="1:3">
      <c r="A6" s="315"/>
      <c r="B6" s="316"/>
      <c r="C6" s="315"/>
    </row>
    <row r="7" spans="1:3">
      <c r="A7" s="315"/>
      <c r="B7" s="318"/>
      <c r="C7" s="315"/>
    </row>
    <row r="14" spans="1:3">
      <c r="A14" s="315"/>
    </row>
  </sheetData>
  <sheetProtection algorithmName="SHA-512" hashValue="qbQWk/OrEkKUxlmVSPLRoRcCOdOIh71D2Wo2iuX+cbRrWdap7FH7+Bjjohwf9KmDcgf9uD8c8zFS9xkbVi/efw==" saltValue="w7pdouJrb39oMRO5GIMsig==" spinCount="100000" sheet="1" objects="1" scenarios="1"/>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Q24"/>
  <sheetViews>
    <sheetView zoomScaleNormal="100" workbookViewId="0">
      <selection activeCell="B8" sqref="B8"/>
    </sheetView>
  </sheetViews>
  <sheetFormatPr baseColWidth="10" defaultRowHeight="12.75"/>
  <cols>
    <col min="1" max="1" width="27.85546875" bestFit="1" customWidth="1"/>
    <col min="2" max="2" width="16.85546875" customWidth="1"/>
    <col min="3" max="3" width="18.85546875" customWidth="1"/>
    <col min="12" max="12" width="12.7109375" bestFit="1" customWidth="1"/>
  </cols>
  <sheetData>
    <row r="1" spans="1:17" ht="15.75">
      <c r="A1" s="200"/>
      <c r="B1" s="200"/>
      <c r="C1" s="200"/>
      <c r="D1" s="200"/>
      <c r="E1" s="200"/>
      <c r="F1" s="200"/>
      <c r="G1" s="200"/>
      <c r="H1" s="200"/>
      <c r="I1" s="19" t="str">
        <f>'Formulation Pre-Products'!F1</f>
        <v>Anlage 2 zur DE-UZ 203 (Ausgabe Januar 2020) V1</v>
      </c>
      <c r="K1" s="19"/>
      <c r="L1" s="19"/>
      <c r="M1" s="19"/>
      <c r="N1" s="19"/>
      <c r="O1" s="19"/>
      <c r="P1" s="19"/>
      <c r="Q1" s="19"/>
    </row>
    <row r="2" spans="1:17" ht="15.75">
      <c r="A2" s="200"/>
      <c r="B2" s="200"/>
      <c r="C2" s="200"/>
      <c r="D2" s="200"/>
      <c r="E2" s="200"/>
      <c r="F2" s="200"/>
      <c r="G2" s="200"/>
      <c r="H2" s="200"/>
      <c r="I2" s="156"/>
      <c r="J2" s="19"/>
      <c r="K2" s="19"/>
      <c r="L2" s="19"/>
      <c r="M2" s="19"/>
      <c r="N2" s="19"/>
      <c r="O2" s="19"/>
      <c r="P2" s="19"/>
      <c r="Q2" s="19"/>
    </row>
    <row r="3" spans="1:17" ht="15.75">
      <c r="A3" s="508" t="str">
        <f>'Formulation Pre-Products'!A3</f>
        <v>Zeichennehmer:</v>
      </c>
      <c r="B3" s="509"/>
      <c r="C3" s="510">
        <f>'Formulation Pre-Products'!C3:E3</f>
        <v>0</v>
      </c>
      <c r="D3" s="511"/>
      <c r="E3" s="511"/>
      <c r="F3" s="511"/>
      <c r="G3" s="511"/>
      <c r="H3" s="511"/>
      <c r="I3" s="512"/>
      <c r="J3" s="21"/>
      <c r="K3" s="276" t="str">
        <f>'Formulation Pre-Products'!G3</f>
        <v>Datum:</v>
      </c>
      <c r="L3" s="102">
        <f>'Formulation Pre-Products'!H3</f>
        <v>0</v>
      </c>
      <c r="M3" s="19"/>
      <c r="N3" s="19"/>
      <c r="O3" s="19"/>
      <c r="P3" s="19"/>
      <c r="Q3" s="19"/>
    </row>
    <row r="4" spans="1:17" ht="15.75">
      <c r="A4" s="508" t="str">
        <f>'Formulation Pre-Products'!A4</f>
        <v>Zeichenanwender / Produktname:</v>
      </c>
      <c r="B4" s="509"/>
      <c r="C4" s="510">
        <f>'Formulation Pre-Products'!C4:E4</f>
        <v>0</v>
      </c>
      <c r="D4" s="511"/>
      <c r="E4" s="511"/>
      <c r="F4" s="511"/>
      <c r="G4" s="511"/>
      <c r="H4" s="511"/>
      <c r="I4" s="512"/>
      <c r="J4" s="21"/>
      <c r="K4" s="276" t="str">
        <f>'Formulation Pre-Products'!G4</f>
        <v>Version:</v>
      </c>
      <c r="L4" s="103">
        <f>'Formulation Pre-Products'!H4</f>
        <v>0</v>
      </c>
      <c r="M4" s="19"/>
      <c r="N4" s="19"/>
      <c r="O4" s="19"/>
      <c r="P4" s="19"/>
      <c r="Q4" s="19"/>
    </row>
    <row r="5" spans="1:17" ht="15.75">
      <c r="A5" s="508" t="str">
        <f>'Formulation Pre-Products'!A5</f>
        <v>Vertragsnummer:</v>
      </c>
      <c r="B5" s="509"/>
      <c r="C5" s="510">
        <f>'Formulation Pre-Products'!C5:E5</f>
        <v>0</v>
      </c>
      <c r="D5" s="511"/>
      <c r="E5" s="511"/>
      <c r="F5" s="511"/>
      <c r="G5" s="511"/>
      <c r="H5" s="511"/>
      <c r="I5" s="512"/>
      <c r="J5" s="22"/>
      <c r="K5" s="19"/>
      <c r="L5" s="19"/>
      <c r="M5" s="19"/>
      <c r="N5" s="19"/>
      <c r="O5" s="19"/>
      <c r="P5" s="19"/>
      <c r="Q5" s="19"/>
    </row>
    <row r="6" spans="1:17" ht="15.75">
      <c r="A6" s="508" t="str">
        <f>'Formulation Pre-Products'!A6</f>
        <v>Produktart:</v>
      </c>
      <c r="B6" s="509"/>
      <c r="C6" s="510">
        <f>'Formulation Pre-Products'!C6:D6</f>
        <v>0</v>
      </c>
      <c r="D6" s="511"/>
      <c r="E6" s="511"/>
      <c r="F6" s="511"/>
      <c r="G6" s="511"/>
      <c r="H6" s="511"/>
      <c r="I6" s="512"/>
      <c r="J6" s="19"/>
      <c r="K6" s="20"/>
      <c r="L6" s="19"/>
      <c r="M6" s="19"/>
      <c r="N6" s="19"/>
      <c r="O6" s="19"/>
      <c r="P6" s="19"/>
      <c r="Q6" s="19"/>
    </row>
    <row r="7" spans="1:17">
      <c r="A7" s="319"/>
      <c r="B7" s="319"/>
      <c r="C7" s="319"/>
      <c r="D7" s="319"/>
      <c r="E7" s="319"/>
      <c r="F7" s="319"/>
      <c r="G7" s="319"/>
      <c r="H7" s="319"/>
      <c r="I7" s="319"/>
    </row>
    <row r="8" spans="1:17" ht="40.5" customHeight="1">
      <c r="A8" s="320" t="s">
        <v>598</v>
      </c>
      <c r="B8" s="321"/>
      <c r="C8" s="320" t="s">
        <v>599</v>
      </c>
      <c r="D8" s="563"/>
      <c r="E8" s="564"/>
      <c r="F8" s="564"/>
      <c r="G8" s="564"/>
      <c r="H8" s="564"/>
      <c r="I8" s="564"/>
      <c r="J8" s="564"/>
      <c r="K8" s="564"/>
      <c r="L8" s="565"/>
    </row>
    <row r="9" spans="1:17" ht="40.5" customHeight="1">
      <c r="A9" s="320" t="s">
        <v>600</v>
      </c>
      <c r="B9" s="321"/>
      <c r="C9" s="320" t="s">
        <v>599</v>
      </c>
      <c r="D9" s="563"/>
      <c r="E9" s="564"/>
      <c r="F9" s="564"/>
      <c r="G9" s="564"/>
      <c r="H9" s="564"/>
      <c r="I9" s="564"/>
      <c r="J9" s="564"/>
      <c r="K9" s="564"/>
      <c r="L9" s="565"/>
    </row>
    <row r="10" spans="1:17" ht="40.5" customHeight="1">
      <c r="A10" s="320" t="s">
        <v>601</v>
      </c>
      <c r="B10" s="322"/>
      <c r="C10" s="320" t="s">
        <v>599</v>
      </c>
      <c r="D10" s="563"/>
      <c r="E10" s="564"/>
      <c r="F10" s="564"/>
      <c r="G10" s="564"/>
      <c r="H10" s="564"/>
      <c r="I10" s="564"/>
      <c r="J10" s="564"/>
      <c r="K10" s="564"/>
      <c r="L10" s="565"/>
    </row>
    <row r="11" spans="1:17" ht="40.5" customHeight="1">
      <c r="A11" s="320" t="s">
        <v>602</v>
      </c>
      <c r="B11" s="322"/>
      <c r="C11" s="320" t="s">
        <v>599</v>
      </c>
      <c r="D11" s="563"/>
      <c r="E11" s="564"/>
      <c r="F11" s="564"/>
      <c r="G11" s="564"/>
      <c r="H11" s="564"/>
      <c r="I11" s="564"/>
      <c r="J11" s="564"/>
      <c r="K11" s="564"/>
      <c r="L11" s="565"/>
    </row>
    <row r="12" spans="1:17" ht="40.5" customHeight="1">
      <c r="A12" s="320" t="s">
        <v>603</v>
      </c>
      <c r="B12" s="322"/>
      <c r="C12" s="320" t="s">
        <v>599</v>
      </c>
      <c r="D12" s="563"/>
      <c r="E12" s="564"/>
      <c r="F12" s="564"/>
      <c r="G12" s="564"/>
      <c r="H12" s="564"/>
      <c r="I12" s="564"/>
      <c r="J12" s="564"/>
      <c r="K12" s="564"/>
      <c r="L12" s="565"/>
    </row>
    <row r="13" spans="1:17" ht="40.5" customHeight="1">
      <c r="A13" s="320" t="s">
        <v>604</v>
      </c>
      <c r="B13" s="321"/>
      <c r="C13" s="320" t="s">
        <v>599</v>
      </c>
      <c r="D13" s="563"/>
      <c r="E13" s="564"/>
      <c r="F13" s="564"/>
      <c r="G13" s="564"/>
      <c r="H13" s="564"/>
      <c r="I13" s="564"/>
      <c r="J13" s="564"/>
      <c r="K13" s="564"/>
      <c r="L13" s="565"/>
    </row>
    <row r="14" spans="1:17" ht="40.5" customHeight="1">
      <c r="A14" s="320" t="s">
        <v>605</v>
      </c>
      <c r="B14" s="321"/>
      <c r="C14" s="320" t="s">
        <v>599</v>
      </c>
      <c r="D14" s="563"/>
      <c r="E14" s="564"/>
      <c r="F14" s="564"/>
      <c r="G14" s="564"/>
      <c r="H14" s="564"/>
      <c r="I14" s="564"/>
      <c r="J14" s="564"/>
      <c r="K14" s="564"/>
      <c r="L14" s="565"/>
    </row>
    <row r="15" spans="1:17" ht="40.5" customHeight="1">
      <c r="A15" s="320" t="s">
        <v>601</v>
      </c>
      <c r="B15" s="322"/>
      <c r="C15" s="320" t="s">
        <v>599</v>
      </c>
      <c r="D15" s="563"/>
      <c r="E15" s="564"/>
      <c r="F15" s="564"/>
      <c r="G15" s="564"/>
      <c r="H15" s="564"/>
      <c r="I15" s="564"/>
      <c r="J15" s="564"/>
      <c r="K15" s="564"/>
      <c r="L15" s="565"/>
    </row>
    <row r="16" spans="1:17">
      <c r="A16" s="319"/>
      <c r="B16" s="319"/>
      <c r="C16" s="319"/>
      <c r="D16" s="319"/>
      <c r="E16" s="319"/>
      <c r="F16" s="319"/>
      <c r="G16" s="319"/>
      <c r="H16" s="319"/>
      <c r="I16" s="319"/>
    </row>
    <row r="17" spans="1:9">
      <c r="A17" s="319"/>
      <c r="B17" s="319"/>
      <c r="C17" s="319"/>
      <c r="D17" s="319"/>
      <c r="E17" s="319"/>
      <c r="F17" s="319"/>
      <c r="G17" s="319"/>
      <c r="H17" s="319"/>
      <c r="I17" s="319"/>
    </row>
    <row r="18" spans="1:9">
      <c r="A18" s="319"/>
      <c r="B18" s="319"/>
      <c r="C18" s="319"/>
      <c r="D18" s="319"/>
      <c r="E18" s="319"/>
      <c r="F18" s="319"/>
      <c r="G18" s="319"/>
      <c r="H18" s="319"/>
      <c r="I18" s="319"/>
    </row>
    <row r="19" spans="1:9">
      <c r="A19" s="319"/>
      <c r="B19" s="319"/>
      <c r="C19" s="319"/>
      <c r="D19" s="319"/>
      <c r="E19" s="319"/>
      <c r="F19" s="319"/>
      <c r="G19" s="319"/>
      <c r="H19" s="319"/>
      <c r="I19" s="319"/>
    </row>
    <row r="20" spans="1:9">
      <c r="A20" s="319"/>
      <c r="B20" s="319"/>
      <c r="C20" s="319"/>
      <c r="D20" s="319"/>
      <c r="E20" s="319"/>
      <c r="F20" s="319"/>
      <c r="G20" s="319"/>
      <c r="H20" s="319"/>
      <c r="I20" s="319"/>
    </row>
    <row r="21" spans="1:9">
      <c r="A21" s="319"/>
      <c r="B21" s="319"/>
      <c r="C21" s="319"/>
      <c r="D21" s="319"/>
      <c r="E21" s="319"/>
      <c r="F21" s="319"/>
      <c r="G21" s="319"/>
      <c r="H21" s="319"/>
      <c r="I21" s="319"/>
    </row>
    <row r="22" spans="1:9">
      <c r="A22" s="319"/>
      <c r="B22" s="319"/>
      <c r="C22" s="319"/>
      <c r="D22" s="319"/>
      <c r="E22" s="319"/>
      <c r="F22" s="319"/>
      <c r="G22" s="319"/>
      <c r="H22" s="319"/>
      <c r="I22" s="319"/>
    </row>
    <row r="23" spans="1:9">
      <c r="A23" s="319"/>
      <c r="B23" s="319"/>
      <c r="C23" s="319"/>
      <c r="D23" s="319"/>
      <c r="E23" s="319"/>
      <c r="F23" s="319"/>
      <c r="G23" s="319"/>
      <c r="H23" s="319"/>
      <c r="I23" s="319"/>
    </row>
    <row r="24" spans="1:9">
      <c r="A24" s="319"/>
      <c r="B24" s="319"/>
      <c r="C24" s="319"/>
      <c r="D24" s="319"/>
      <c r="E24" s="319"/>
      <c r="F24" s="319"/>
      <c r="G24" s="319"/>
      <c r="H24" s="319"/>
      <c r="I24" s="319"/>
    </row>
  </sheetData>
  <mergeCells count="16">
    <mergeCell ref="D13:L13"/>
    <mergeCell ref="D14:L14"/>
    <mergeCell ref="D15:L15"/>
    <mergeCell ref="D8:L8"/>
    <mergeCell ref="D9:L9"/>
    <mergeCell ref="D10:L10"/>
    <mergeCell ref="D11:L11"/>
    <mergeCell ref="D12:L12"/>
    <mergeCell ref="A6:B6"/>
    <mergeCell ref="C6:I6"/>
    <mergeCell ref="A3:B3"/>
    <mergeCell ref="C3:I3"/>
    <mergeCell ref="A4:B4"/>
    <mergeCell ref="C4:I4"/>
    <mergeCell ref="A5:B5"/>
    <mergeCell ref="C5:I5"/>
  </mergeCells>
  <pageMargins left="0.70866141732283472" right="0.70866141732283472" top="0.78740157480314965" bottom="0.78740157480314965"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6"/>
  <sheetViews>
    <sheetView zoomScaleNormal="100" workbookViewId="0">
      <selection activeCell="A13" sqref="A13"/>
    </sheetView>
  </sheetViews>
  <sheetFormatPr baseColWidth="10" defaultColWidth="11.42578125" defaultRowHeight="12.75"/>
  <cols>
    <col min="1" max="1" width="166" style="248" customWidth="1"/>
    <col min="2" max="16" width="11.42578125" style="9"/>
  </cols>
  <sheetData>
    <row r="1" spans="1:7">
      <c r="A1" s="248">
        <f>'Formulation Pre-Products'!F2</f>
        <v>0</v>
      </c>
      <c r="B1" s="249"/>
      <c r="C1" s="249"/>
      <c r="D1" s="249"/>
      <c r="E1" s="249"/>
      <c r="F1" s="249"/>
      <c r="G1" s="249"/>
    </row>
    <row r="2" spans="1:7" ht="40.5" customHeight="1">
      <c r="A2" s="250" t="s">
        <v>149</v>
      </c>
      <c r="B2" s="249"/>
      <c r="C2" s="249"/>
      <c r="D2" s="249"/>
      <c r="E2" s="249"/>
      <c r="F2" s="249"/>
      <c r="G2" s="249"/>
    </row>
    <row r="3" spans="1:7" ht="15.75">
      <c r="A3" s="251" t="s">
        <v>717</v>
      </c>
      <c r="B3" s="249"/>
      <c r="C3" s="249"/>
      <c r="D3" s="249"/>
      <c r="E3" s="249"/>
      <c r="F3" s="249"/>
      <c r="G3" s="249"/>
    </row>
    <row r="4" spans="1:7">
      <c r="A4" s="252" t="s">
        <v>150</v>
      </c>
      <c r="B4" s="249"/>
      <c r="C4" s="249"/>
      <c r="D4" s="249"/>
      <c r="E4" s="249"/>
      <c r="F4" s="249"/>
      <c r="G4" s="249"/>
    </row>
    <row r="5" spans="1:7">
      <c r="A5" s="252" t="s">
        <v>242</v>
      </c>
      <c r="B5" s="249"/>
      <c r="C5" s="249"/>
      <c r="D5" s="249"/>
      <c r="E5" s="249"/>
      <c r="F5" s="249"/>
      <c r="G5" s="249"/>
    </row>
    <row r="6" spans="1:7">
      <c r="A6" s="252" t="s">
        <v>243</v>
      </c>
      <c r="B6" s="249"/>
      <c r="C6" s="249"/>
      <c r="D6" s="249"/>
      <c r="E6" s="249"/>
      <c r="F6" s="249"/>
      <c r="G6" s="249"/>
    </row>
    <row r="7" spans="1:7">
      <c r="A7" s="252" t="s">
        <v>244</v>
      </c>
      <c r="B7" s="249"/>
      <c r="C7" s="249"/>
      <c r="D7" s="249"/>
      <c r="E7" s="249"/>
      <c r="F7" s="249"/>
      <c r="G7" s="249"/>
    </row>
    <row r="8" spans="1:7">
      <c r="A8" s="253" t="s">
        <v>152</v>
      </c>
      <c r="B8" s="249"/>
      <c r="C8" s="249"/>
      <c r="D8" s="249"/>
      <c r="E8" s="249"/>
      <c r="F8" s="249"/>
      <c r="G8" s="249"/>
    </row>
    <row r="9" spans="1:7" ht="58.5" customHeight="1">
      <c r="A9" s="252" t="s">
        <v>608</v>
      </c>
      <c r="B9" s="249"/>
      <c r="C9" s="249"/>
      <c r="D9" s="249"/>
      <c r="E9" s="249"/>
      <c r="F9" s="249"/>
      <c r="G9" s="249"/>
    </row>
    <row r="10" spans="1:7" ht="58.5" customHeight="1">
      <c r="A10" s="252" t="s">
        <v>609</v>
      </c>
      <c r="B10" s="249"/>
      <c r="C10" s="249"/>
      <c r="D10" s="249"/>
      <c r="E10" s="249"/>
      <c r="F10" s="249"/>
      <c r="G10" s="249"/>
    </row>
    <row r="11" spans="1:7" ht="57" customHeight="1">
      <c r="A11" s="252" t="s">
        <v>610</v>
      </c>
      <c r="B11" s="249"/>
      <c r="C11" s="249"/>
      <c r="D11" s="249"/>
      <c r="E11" s="249"/>
      <c r="F11" s="249"/>
      <c r="G11" s="249"/>
    </row>
    <row r="12" spans="1:7" ht="21" customHeight="1">
      <c r="A12" s="252" t="s">
        <v>714</v>
      </c>
      <c r="B12" s="249"/>
      <c r="C12" s="249"/>
      <c r="D12" s="249"/>
      <c r="E12" s="249"/>
      <c r="F12" s="249"/>
      <c r="G12" s="249"/>
    </row>
    <row r="13" spans="1:7" ht="38.25">
      <c r="A13" s="252" t="s">
        <v>718</v>
      </c>
      <c r="B13" s="249"/>
      <c r="C13" s="249"/>
      <c r="D13" s="249"/>
      <c r="E13" s="249"/>
      <c r="F13" s="249"/>
      <c r="G13" s="249"/>
    </row>
    <row r="14" spans="1:7" ht="18" customHeight="1">
      <c r="A14" s="252" t="s">
        <v>479</v>
      </c>
      <c r="B14" s="249"/>
      <c r="C14" s="249"/>
      <c r="D14" s="249"/>
      <c r="E14" s="249"/>
      <c r="F14" s="249"/>
      <c r="G14" s="249"/>
    </row>
    <row r="15" spans="1:7">
      <c r="A15" s="252" t="s">
        <v>696</v>
      </c>
      <c r="B15" s="249"/>
      <c r="C15" s="249"/>
      <c r="D15" s="249"/>
      <c r="E15" s="249"/>
      <c r="F15" s="249"/>
      <c r="G15" s="249"/>
    </row>
    <row r="16" spans="1:7">
      <c r="A16" s="254"/>
      <c r="B16" s="249"/>
      <c r="C16" s="249"/>
      <c r="D16" s="249"/>
      <c r="E16" s="249"/>
      <c r="F16" s="249"/>
      <c r="G16" s="249"/>
    </row>
    <row r="17" spans="1:7">
      <c r="A17" s="254"/>
      <c r="B17" s="249"/>
      <c r="C17" s="249"/>
      <c r="D17" s="249"/>
      <c r="E17" s="249"/>
      <c r="F17" s="249"/>
      <c r="G17" s="249"/>
    </row>
    <row r="18" spans="1:7">
      <c r="A18" s="254"/>
      <c r="B18" s="249"/>
      <c r="C18" s="249"/>
      <c r="D18" s="249"/>
      <c r="E18" s="249"/>
      <c r="F18" s="249"/>
      <c r="G18" s="249"/>
    </row>
    <row r="19" spans="1:7">
      <c r="A19" s="254"/>
      <c r="B19" s="249"/>
      <c r="C19" s="249"/>
      <c r="D19" s="249"/>
      <c r="E19" s="249"/>
      <c r="F19" s="249"/>
      <c r="G19" s="249"/>
    </row>
    <row r="20" spans="1:7">
      <c r="A20" s="254"/>
      <c r="B20" s="249"/>
      <c r="C20" s="249"/>
      <c r="D20" s="249"/>
      <c r="E20" s="249"/>
      <c r="F20" s="249"/>
      <c r="G20" s="249"/>
    </row>
    <row r="21" spans="1:7">
      <c r="A21" s="254"/>
      <c r="B21" s="249"/>
      <c r="C21" s="249"/>
      <c r="D21" s="249"/>
      <c r="E21" s="249"/>
      <c r="F21" s="249"/>
      <c r="G21" s="249"/>
    </row>
    <row r="22" spans="1:7">
      <c r="A22" s="254"/>
      <c r="B22" s="249"/>
      <c r="C22" s="249"/>
      <c r="D22" s="249"/>
      <c r="E22" s="249"/>
      <c r="F22" s="249"/>
      <c r="G22" s="249"/>
    </row>
    <row r="23" spans="1:7">
      <c r="A23" s="254"/>
      <c r="B23" s="249"/>
      <c r="C23" s="249"/>
      <c r="D23" s="249"/>
      <c r="E23" s="249"/>
      <c r="F23" s="249"/>
      <c r="G23" s="249"/>
    </row>
    <row r="24" spans="1:7">
      <c r="A24" s="254"/>
      <c r="B24" s="249"/>
      <c r="C24" s="249"/>
      <c r="D24" s="249"/>
      <c r="E24" s="249"/>
      <c r="F24" s="249"/>
      <c r="G24" s="249"/>
    </row>
    <row r="25" spans="1:7">
      <c r="A25" s="254"/>
      <c r="B25" s="249"/>
      <c r="C25" s="249"/>
      <c r="D25" s="249"/>
      <c r="E25" s="249"/>
      <c r="F25" s="249"/>
      <c r="G25" s="249"/>
    </row>
    <row r="26" spans="1:7">
      <c r="A26" s="254"/>
    </row>
  </sheetData>
  <sheetProtection formatCells="0" formatColumns="0" formatRows="0"/>
  <pageMargins left="0.78740157480314965" right="0.78740157480314965" top="0.98425196850393704" bottom="0.98425196850393704" header="0.51181102362204722" footer="0.51181102362204722"/>
  <pageSetup paperSize="9" scale="7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pageSetUpPr fitToPage="1"/>
  </sheetPr>
  <dimension ref="A1:M115"/>
  <sheetViews>
    <sheetView tabSelected="1" zoomScaleNormal="100" workbookViewId="0">
      <selection activeCell="C21" sqref="C21"/>
    </sheetView>
  </sheetViews>
  <sheetFormatPr baseColWidth="10" defaultColWidth="11.42578125" defaultRowHeight="12.75"/>
  <cols>
    <col min="1" max="1" width="5.42578125" customWidth="1"/>
    <col min="2" max="2" width="33.5703125" customWidth="1"/>
    <col min="3" max="3" width="30" customWidth="1"/>
    <col min="4" max="4" width="26.28515625" customWidth="1"/>
    <col min="5" max="5" width="18.5703125" bestFit="1" customWidth="1"/>
    <col min="6" max="6" width="16.140625" customWidth="1"/>
    <col min="8" max="8" width="38.140625" customWidth="1"/>
  </cols>
  <sheetData>
    <row r="1" spans="1:13" ht="21" customHeight="1">
      <c r="A1" s="17"/>
      <c r="B1" s="175" t="str">
        <f>IF($C$2=Languages!A3,Languages!A30,Languages!B30)</f>
        <v>Formulierung des „Rinse-off“-Kosmetikproduktes (Zusammensetzung aus Vorprodukten)</v>
      </c>
      <c r="C1" s="18"/>
      <c r="D1" s="17"/>
      <c r="E1" s="19"/>
      <c r="F1" s="275" t="str">
        <f>IF($C$2=Languages!A3,Languages!A177,Languages!B177)</f>
        <v>Anlage 2 zur DE-UZ 203 (Ausgabe Januar 2020) V1</v>
      </c>
      <c r="G1" s="10"/>
      <c r="H1" s="10"/>
      <c r="I1" s="19"/>
      <c r="J1" s="19"/>
      <c r="K1" s="19"/>
      <c r="L1" s="19"/>
      <c r="M1" s="19"/>
    </row>
    <row r="2" spans="1:13" ht="15.75">
      <c r="A2" s="498" t="s">
        <v>155</v>
      </c>
      <c r="B2" s="499"/>
      <c r="C2" s="111" t="s">
        <v>131</v>
      </c>
      <c r="D2" s="195"/>
      <c r="E2" s="196"/>
      <c r="F2" s="156"/>
      <c r="G2" s="19"/>
      <c r="H2" s="19"/>
      <c r="I2" s="19"/>
      <c r="J2" s="19"/>
      <c r="K2" s="19"/>
      <c r="L2" s="19"/>
      <c r="M2" s="19"/>
    </row>
    <row r="3" spans="1:13" ht="15.75">
      <c r="A3" s="488" t="str">
        <f>IF($C$2=Languages!A3,Languages!A4,Languages!B4)</f>
        <v>Zeichennehmer:</v>
      </c>
      <c r="B3" s="489"/>
      <c r="C3" s="495"/>
      <c r="D3" s="496"/>
      <c r="E3" s="497"/>
      <c r="F3" s="21"/>
      <c r="G3" s="154" t="str">
        <f>IF($C$2=Languages!A3,Languages!A8,Languages!B8)</f>
        <v>Datum:</v>
      </c>
      <c r="H3" s="104"/>
      <c r="I3" s="19"/>
      <c r="J3" s="19"/>
      <c r="K3" s="19"/>
      <c r="L3" s="19"/>
      <c r="M3" s="19"/>
    </row>
    <row r="4" spans="1:13" ht="15.75">
      <c r="A4" s="488" t="str">
        <f>IF($C$2=Languages!A3,Languages!A5,Languages!B5)</f>
        <v>Zeichenanwender / Produktname:</v>
      </c>
      <c r="B4" s="489"/>
      <c r="C4" s="495"/>
      <c r="D4" s="496"/>
      <c r="E4" s="497"/>
      <c r="F4" s="21"/>
      <c r="G4" s="154" t="str">
        <f>IF($C$2=Languages!A3,Languages!A9,Languages!B9)</f>
        <v>Version:</v>
      </c>
      <c r="H4" s="105"/>
      <c r="I4" s="19"/>
      <c r="J4" s="19"/>
      <c r="K4" s="19"/>
      <c r="L4" s="19"/>
      <c r="M4" s="19"/>
    </row>
    <row r="5" spans="1:13" ht="15.75">
      <c r="A5" s="488" t="str">
        <f>IF($C$2=Languages!A3,Languages!A6,Languages!B6)</f>
        <v>Vertragsnummer:</v>
      </c>
      <c r="B5" s="489"/>
      <c r="C5" s="500"/>
      <c r="D5" s="501"/>
      <c r="E5" s="502"/>
      <c r="F5" s="22"/>
      <c r="G5" s="22"/>
      <c r="H5" s="19"/>
      <c r="I5" s="19"/>
      <c r="J5" s="19"/>
      <c r="K5" s="19"/>
      <c r="L5" s="19"/>
      <c r="M5" s="19"/>
    </row>
    <row r="6" spans="1:13" ht="15.75">
      <c r="A6" s="488" t="str">
        <f>IF($C$2=Languages!A3,Languages!A7,Languages!B7)</f>
        <v>Produktart:</v>
      </c>
      <c r="B6" s="489"/>
      <c r="C6" s="495"/>
      <c r="D6" s="496"/>
      <c r="E6" s="497"/>
      <c r="F6" s="20" t="str">
        <f>IF($C$2=Languages!A3,Languages!A31,Languages!B31)</f>
        <v>(nur die rot unterlegten Felder auswählen oder ausfüllen)</v>
      </c>
      <c r="H6" s="19"/>
      <c r="I6" s="19"/>
      <c r="J6" s="19"/>
      <c r="K6" s="19"/>
      <c r="L6" s="19"/>
      <c r="M6" s="19"/>
    </row>
    <row r="7" spans="1:13" ht="15.75">
      <c r="A7" s="17"/>
      <c r="B7" s="25"/>
      <c r="C7" s="17"/>
      <c r="D7" s="23"/>
      <c r="E7" s="17"/>
      <c r="F7" s="19"/>
      <c r="G7" s="19"/>
      <c r="H7" s="24"/>
      <c r="I7" s="19"/>
      <c r="J7" s="19"/>
      <c r="K7" s="19"/>
      <c r="L7" s="19"/>
      <c r="M7" s="19"/>
    </row>
    <row r="8" spans="1:13" ht="25.5" customHeight="1">
      <c r="A8" s="26" t="str">
        <f>IF($C$2=Languages!A3,Languages!A10,Languages!B10)</f>
        <v>lfd.</v>
      </c>
      <c r="B8" s="69" t="str">
        <f>IF($C$2=Languages!A3,Languages!A12,Languages!B12)</f>
        <v>Handelsname</v>
      </c>
      <c r="C8" s="26" t="str">
        <f>IF($C$2=Languages!A3,Languages!A13,Languages!B13)</f>
        <v>Hersteller</v>
      </c>
      <c r="D8" s="26" t="str">
        <f>IF($C$2=Languages!A3,Languages!A14,Languages!B14)</f>
        <v>Funktion</v>
      </c>
      <c r="E8" s="27" t="str">
        <f>IF($C$2=Languages!A3,Languages!A16,Languages!B16)</f>
        <v>Gewicht
in der Rezeptur in</v>
      </c>
      <c r="F8" s="72" t="str">
        <f>IF($C$2=Languages!A3,Languages!A18,Languages!B18)</f>
        <v>Herstellererklärung</v>
      </c>
      <c r="G8" s="26" t="str">
        <f>IF($C$2=Languages!A3,Languages!A20,Languages!B20)</f>
        <v>SDS</v>
      </c>
      <c r="H8" s="75" t="str">
        <f>IF($C$2=Languages!A3,Languages!A21,Languages!B21)</f>
        <v>Gefahrenhinweis 
(H-Sätze) (1)</v>
      </c>
      <c r="I8" s="19"/>
      <c r="J8" s="19"/>
      <c r="K8" s="19"/>
      <c r="L8" s="19"/>
      <c r="M8" s="19"/>
    </row>
    <row r="9" spans="1:13" ht="29.25" customHeight="1">
      <c r="A9" s="28" t="str">
        <f>IF($C$2=Languages!A3,Languages!A11,Languages!B11)</f>
        <v>Nr.</v>
      </c>
      <c r="B9" s="70"/>
      <c r="C9" s="28"/>
      <c r="D9" s="126" t="str">
        <f>IF($C$2=Languages!A3,Languages!A15,Languages!B15)</f>
        <v>(bitte auswählen oder eingeben)</v>
      </c>
      <c r="E9" s="29" t="str">
        <f>IF($C$2=Languages!A3,Languages!A17,Languages!B17)</f>
        <v>Masse% 
(=g/100 g Produkt)</v>
      </c>
      <c r="F9" s="73" t="str">
        <f>IF($C$2=Languages!A3,Languages!A19,Languages!B19)</f>
        <v>beigefügt?</v>
      </c>
      <c r="G9" s="73" t="str">
        <f>IF($C$2=Languages!A3,Languages!A19,Languages!B19)</f>
        <v>beigefügt?</v>
      </c>
      <c r="H9" s="28"/>
      <c r="I9" s="19"/>
      <c r="J9" s="19"/>
      <c r="K9" s="19"/>
      <c r="L9" s="19"/>
      <c r="M9" s="19"/>
    </row>
    <row r="10" spans="1:13" ht="15.75">
      <c r="A10" s="71">
        <v>1</v>
      </c>
      <c r="B10" s="31"/>
      <c r="C10" s="32"/>
      <c r="D10" s="31" t="str">
        <f>IF($C$2=Languages!A3,Languages!A23,Languages!B23)</f>
        <v>Wasser</v>
      </c>
      <c r="E10" s="131"/>
      <c r="F10" s="32" t="s">
        <v>8</v>
      </c>
      <c r="G10" s="285" t="s">
        <v>8</v>
      </c>
      <c r="H10" s="32" t="s">
        <v>8</v>
      </c>
      <c r="I10" s="19"/>
      <c r="J10" s="19"/>
      <c r="K10" s="19"/>
      <c r="L10" s="19"/>
      <c r="M10" s="19"/>
    </row>
    <row r="11" spans="1:13" ht="15.75">
      <c r="A11" s="30">
        <v>2</v>
      </c>
      <c r="B11" s="96"/>
      <c r="C11" s="86"/>
      <c r="D11" s="96"/>
      <c r="E11" s="131"/>
      <c r="F11" s="85"/>
      <c r="G11" s="85"/>
      <c r="H11" s="96"/>
      <c r="I11" s="19"/>
      <c r="J11" s="19"/>
      <c r="K11" s="19"/>
      <c r="L11" s="19"/>
      <c r="M11" s="19"/>
    </row>
    <row r="12" spans="1:13" ht="15.75">
      <c r="A12" s="30">
        <v>3</v>
      </c>
      <c r="B12" s="96"/>
      <c r="C12" s="86"/>
      <c r="D12" s="96"/>
      <c r="E12" s="131"/>
      <c r="F12" s="85"/>
      <c r="G12" s="85"/>
      <c r="H12" s="96"/>
      <c r="I12" s="19"/>
      <c r="J12" s="19"/>
      <c r="K12" s="19"/>
      <c r="L12" s="19"/>
      <c r="M12" s="19"/>
    </row>
    <row r="13" spans="1:13" ht="15.75">
      <c r="A13" s="30">
        <v>4</v>
      </c>
      <c r="B13" s="96"/>
      <c r="C13" s="86"/>
      <c r="D13" s="96"/>
      <c r="E13" s="131"/>
      <c r="F13" s="85"/>
      <c r="G13" s="85"/>
      <c r="H13" s="96"/>
      <c r="I13" s="19"/>
      <c r="J13" s="19"/>
      <c r="K13" s="19"/>
      <c r="L13" s="19"/>
      <c r="M13" s="19"/>
    </row>
    <row r="14" spans="1:13" ht="15.75">
      <c r="A14" s="30">
        <v>5</v>
      </c>
      <c r="B14" s="96"/>
      <c r="C14" s="86"/>
      <c r="D14" s="96"/>
      <c r="E14" s="131"/>
      <c r="F14" s="85"/>
      <c r="G14" s="85"/>
      <c r="H14" s="96"/>
      <c r="I14" s="19"/>
      <c r="J14" s="19"/>
      <c r="K14" s="19"/>
      <c r="L14" s="19"/>
      <c r="M14" s="19"/>
    </row>
    <row r="15" spans="1:13" ht="15.75">
      <c r="A15" s="30">
        <v>6</v>
      </c>
      <c r="B15" s="96"/>
      <c r="C15" s="86"/>
      <c r="D15" s="96"/>
      <c r="E15" s="131"/>
      <c r="F15" s="85"/>
      <c r="G15" s="85"/>
      <c r="H15" s="96"/>
      <c r="I15" s="19"/>
      <c r="J15" s="19"/>
      <c r="K15" s="19"/>
      <c r="L15" s="19"/>
      <c r="M15" s="19"/>
    </row>
    <row r="16" spans="1:13" ht="15.75">
      <c r="A16" s="30">
        <v>7</v>
      </c>
      <c r="B16" s="96"/>
      <c r="C16" s="86"/>
      <c r="D16" s="96"/>
      <c r="E16" s="131"/>
      <c r="F16" s="85"/>
      <c r="G16" s="85"/>
      <c r="H16" s="96"/>
      <c r="I16" s="19"/>
      <c r="J16" s="19"/>
      <c r="K16" s="19"/>
      <c r="L16" s="19"/>
      <c r="M16" s="19"/>
    </row>
    <row r="17" spans="1:13" ht="15.75">
      <c r="A17" s="30">
        <v>8</v>
      </c>
      <c r="B17" s="96"/>
      <c r="C17" s="86"/>
      <c r="D17" s="96"/>
      <c r="E17" s="131"/>
      <c r="F17" s="85"/>
      <c r="G17" s="85"/>
      <c r="H17" s="96"/>
      <c r="I17" s="19"/>
      <c r="J17" s="19"/>
      <c r="K17" s="19"/>
      <c r="L17" s="19"/>
      <c r="M17" s="19"/>
    </row>
    <row r="18" spans="1:13" ht="15.75">
      <c r="A18" s="30">
        <v>9</v>
      </c>
      <c r="B18" s="96"/>
      <c r="C18" s="86"/>
      <c r="D18" s="96"/>
      <c r="E18" s="131"/>
      <c r="F18" s="85"/>
      <c r="G18" s="85"/>
      <c r="H18" s="96"/>
      <c r="I18" s="19"/>
      <c r="J18" s="19"/>
      <c r="K18" s="19"/>
      <c r="L18" s="19"/>
      <c r="M18" s="19"/>
    </row>
    <row r="19" spans="1:13" ht="15.75">
      <c r="A19" s="30">
        <v>10</v>
      </c>
      <c r="B19" s="86"/>
      <c r="C19" s="86"/>
      <c r="D19" s="96"/>
      <c r="E19" s="131"/>
      <c r="F19" s="85"/>
      <c r="G19" s="85"/>
      <c r="H19" s="96"/>
      <c r="I19" s="19"/>
      <c r="J19" s="19"/>
      <c r="K19" s="19"/>
      <c r="L19" s="19"/>
      <c r="M19" s="19"/>
    </row>
    <row r="20" spans="1:13" ht="15.75">
      <c r="A20" s="30">
        <v>11</v>
      </c>
      <c r="B20" s="86"/>
      <c r="C20" s="86"/>
      <c r="D20" s="96"/>
      <c r="E20" s="131"/>
      <c r="F20" s="85"/>
      <c r="G20" s="85"/>
      <c r="H20" s="96"/>
      <c r="I20" s="19"/>
      <c r="J20" s="19"/>
      <c r="K20" s="19"/>
      <c r="L20" s="19"/>
      <c r="M20" s="19"/>
    </row>
    <row r="21" spans="1:13" ht="15.75">
      <c r="A21" s="30">
        <v>12</v>
      </c>
      <c r="B21" s="86"/>
      <c r="C21" s="86"/>
      <c r="D21" s="96"/>
      <c r="E21" s="131"/>
      <c r="F21" s="85"/>
      <c r="G21" s="85"/>
      <c r="H21" s="96"/>
      <c r="I21" s="19"/>
      <c r="J21" s="19"/>
      <c r="K21" s="19"/>
      <c r="L21" s="19"/>
      <c r="M21" s="19"/>
    </row>
    <row r="22" spans="1:13" ht="15.75">
      <c r="A22" s="30">
        <v>13</v>
      </c>
      <c r="B22" s="86"/>
      <c r="C22" s="86"/>
      <c r="D22" s="96"/>
      <c r="E22" s="131"/>
      <c r="F22" s="85"/>
      <c r="G22" s="85"/>
      <c r="H22" s="96"/>
      <c r="I22" s="19"/>
      <c r="J22" s="19"/>
      <c r="K22" s="19"/>
      <c r="L22" s="19"/>
      <c r="M22" s="19"/>
    </row>
    <row r="23" spans="1:13" ht="15.75">
      <c r="A23" s="30">
        <v>14</v>
      </c>
      <c r="B23" s="86"/>
      <c r="C23" s="86"/>
      <c r="D23" s="96"/>
      <c r="E23" s="131"/>
      <c r="F23" s="85"/>
      <c r="G23" s="85"/>
      <c r="H23" s="96"/>
      <c r="I23" s="19"/>
      <c r="J23" s="19"/>
      <c r="K23" s="19"/>
      <c r="L23" s="19"/>
      <c r="M23" s="19"/>
    </row>
    <row r="24" spans="1:13" ht="15.75">
      <c r="A24" s="30">
        <v>15</v>
      </c>
      <c r="B24" s="86"/>
      <c r="C24" s="86"/>
      <c r="D24" s="96"/>
      <c r="E24" s="131"/>
      <c r="F24" s="85"/>
      <c r="G24" s="85"/>
      <c r="H24" s="96"/>
      <c r="I24" s="19"/>
      <c r="J24" s="19"/>
      <c r="K24" s="19"/>
      <c r="L24" s="19"/>
      <c r="M24" s="19"/>
    </row>
    <row r="25" spans="1:13" ht="15.75">
      <c r="A25" s="30">
        <v>16</v>
      </c>
      <c r="B25" s="86"/>
      <c r="C25" s="86"/>
      <c r="D25" s="96"/>
      <c r="E25" s="131"/>
      <c r="F25" s="85"/>
      <c r="G25" s="85"/>
      <c r="H25" s="96"/>
      <c r="I25" s="19"/>
      <c r="J25" s="19"/>
      <c r="K25" s="19"/>
      <c r="L25" s="19"/>
      <c r="M25" s="19"/>
    </row>
    <row r="26" spans="1:13" ht="15.75">
      <c r="A26" s="30">
        <v>17</v>
      </c>
      <c r="B26" s="86"/>
      <c r="C26" s="86"/>
      <c r="D26" s="96"/>
      <c r="E26" s="131"/>
      <c r="F26" s="85"/>
      <c r="G26" s="85"/>
      <c r="H26" s="96"/>
      <c r="I26" s="19"/>
      <c r="J26" s="19"/>
      <c r="K26" s="19"/>
      <c r="L26" s="19"/>
      <c r="M26" s="19"/>
    </row>
    <row r="27" spans="1:13" ht="15.75">
      <c r="A27" s="30">
        <v>18</v>
      </c>
      <c r="B27" s="86"/>
      <c r="C27" s="86"/>
      <c r="D27" s="96"/>
      <c r="E27" s="131"/>
      <c r="F27" s="85"/>
      <c r="G27" s="85"/>
      <c r="H27" s="96"/>
      <c r="I27" s="19"/>
      <c r="J27" s="19"/>
      <c r="K27" s="19"/>
      <c r="L27" s="19"/>
      <c r="M27" s="19"/>
    </row>
    <row r="28" spans="1:13" ht="15.75">
      <c r="A28" s="30">
        <v>19</v>
      </c>
      <c r="B28" s="86"/>
      <c r="C28" s="86"/>
      <c r="D28" s="96"/>
      <c r="E28" s="131"/>
      <c r="F28" s="85"/>
      <c r="G28" s="85"/>
      <c r="H28" s="96"/>
      <c r="I28" s="19"/>
      <c r="J28" s="19"/>
      <c r="K28" s="19"/>
      <c r="L28" s="19"/>
      <c r="M28" s="19"/>
    </row>
    <row r="29" spans="1:13" ht="15.75">
      <c r="A29" s="30">
        <v>20</v>
      </c>
      <c r="B29" s="86"/>
      <c r="C29" s="86"/>
      <c r="D29" s="96"/>
      <c r="E29" s="131"/>
      <c r="F29" s="85"/>
      <c r="G29" s="85"/>
      <c r="H29" s="96"/>
      <c r="I29" s="19"/>
      <c r="J29" s="19"/>
      <c r="K29" s="19"/>
      <c r="L29" s="19"/>
      <c r="M29" s="19"/>
    </row>
    <row r="30" spans="1:13" ht="15.75">
      <c r="A30" s="30">
        <v>21</v>
      </c>
      <c r="B30" s="86"/>
      <c r="C30" s="86"/>
      <c r="D30" s="96"/>
      <c r="E30" s="131"/>
      <c r="F30" s="85"/>
      <c r="G30" s="85"/>
      <c r="H30" s="96"/>
      <c r="I30" s="19"/>
      <c r="J30" s="19"/>
      <c r="K30" s="19"/>
      <c r="L30" s="19"/>
      <c r="M30" s="19"/>
    </row>
    <row r="31" spans="1:13" ht="15.75">
      <c r="A31" s="30">
        <v>22</v>
      </c>
      <c r="B31" s="86"/>
      <c r="C31" s="86"/>
      <c r="D31" s="96"/>
      <c r="E31" s="131"/>
      <c r="F31" s="85"/>
      <c r="G31" s="85"/>
      <c r="H31" s="96"/>
      <c r="I31" s="19"/>
      <c r="J31" s="19"/>
      <c r="K31" s="19"/>
      <c r="L31" s="19"/>
      <c r="M31" s="19"/>
    </row>
    <row r="32" spans="1:13" ht="15.75">
      <c r="A32" s="30">
        <v>23</v>
      </c>
      <c r="B32" s="86"/>
      <c r="C32" s="86"/>
      <c r="D32" s="96"/>
      <c r="E32" s="131"/>
      <c r="F32" s="85"/>
      <c r="G32" s="85"/>
      <c r="H32" s="96"/>
      <c r="I32" s="19"/>
      <c r="J32" s="19"/>
      <c r="K32" s="19"/>
      <c r="L32" s="19"/>
      <c r="M32" s="19"/>
    </row>
    <row r="33" spans="1:13" ht="15.75">
      <c r="A33" s="30">
        <v>24</v>
      </c>
      <c r="B33" s="86"/>
      <c r="C33" s="86"/>
      <c r="D33" s="96"/>
      <c r="E33" s="131"/>
      <c r="F33" s="85"/>
      <c r="G33" s="85"/>
      <c r="H33" s="96"/>
      <c r="I33" s="19"/>
      <c r="J33" s="19"/>
      <c r="K33" s="19"/>
      <c r="L33" s="19"/>
      <c r="M33" s="19"/>
    </row>
    <row r="34" spans="1:13" ht="15.75">
      <c r="A34" s="30">
        <v>25</v>
      </c>
      <c r="B34" s="86"/>
      <c r="C34" s="86"/>
      <c r="D34" s="96"/>
      <c r="E34" s="131"/>
      <c r="F34" s="85"/>
      <c r="G34" s="85"/>
      <c r="H34" s="96"/>
      <c r="I34" s="19"/>
      <c r="J34" s="19"/>
      <c r="K34" s="19"/>
      <c r="L34" s="19"/>
      <c r="M34" s="19"/>
    </row>
    <row r="35" spans="1:13" ht="15.75">
      <c r="A35" s="30">
        <v>26</v>
      </c>
      <c r="B35" s="86"/>
      <c r="C35" s="86"/>
      <c r="D35" s="96"/>
      <c r="E35" s="131"/>
      <c r="F35" s="85"/>
      <c r="G35" s="85"/>
      <c r="H35" s="96"/>
      <c r="I35" s="19"/>
      <c r="J35" s="19"/>
      <c r="K35" s="19"/>
      <c r="L35" s="19"/>
      <c r="M35" s="19"/>
    </row>
    <row r="36" spans="1:13" ht="15.75">
      <c r="A36" s="30">
        <v>27</v>
      </c>
      <c r="B36" s="86"/>
      <c r="C36" s="86"/>
      <c r="D36" s="96"/>
      <c r="E36" s="131"/>
      <c r="F36" s="85"/>
      <c r="G36" s="85"/>
      <c r="H36" s="96"/>
      <c r="I36" s="19"/>
      <c r="J36" s="19"/>
      <c r="K36" s="19"/>
      <c r="L36" s="19"/>
      <c r="M36" s="19"/>
    </row>
    <row r="37" spans="1:13" ht="15.75">
      <c r="A37" s="30">
        <v>28</v>
      </c>
      <c r="B37" s="86"/>
      <c r="C37" s="86"/>
      <c r="D37" s="96"/>
      <c r="E37" s="131"/>
      <c r="F37" s="85"/>
      <c r="G37" s="85"/>
      <c r="H37" s="96"/>
      <c r="I37" s="19"/>
      <c r="J37" s="19"/>
      <c r="K37" s="19"/>
      <c r="L37" s="19"/>
      <c r="M37" s="19"/>
    </row>
    <row r="38" spans="1:13" ht="15.75">
      <c r="A38" s="30">
        <v>29</v>
      </c>
      <c r="B38" s="86"/>
      <c r="C38" s="86"/>
      <c r="D38" s="96"/>
      <c r="E38" s="131"/>
      <c r="F38" s="85"/>
      <c r="G38" s="85"/>
      <c r="H38" s="96"/>
      <c r="I38" s="19"/>
      <c r="J38" s="19"/>
      <c r="K38" s="19"/>
      <c r="L38" s="19"/>
      <c r="M38" s="19"/>
    </row>
    <row r="39" spans="1:13" ht="15.75">
      <c r="A39" s="30">
        <v>30</v>
      </c>
      <c r="B39" s="86"/>
      <c r="C39" s="86"/>
      <c r="D39" s="96"/>
      <c r="E39" s="131"/>
      <c r="F39" s="85"/>
      <c r="G39" s="85"/>
      <c r="H39" s="96"/>
      <c r="I39" s="19"/>
      <c r="J39" s="19"/>
      <c r="K39" s="19"/>
      <c r="L39" s="19"/>
      <c r="M39" s="19"/>
    </row>
    <row r="40" spans="1:13" ht="15.75">
      <c r="A40" s="30">
        <v>31</v>
      </c>
      <c r="B40" s="86"/>
      <c r="C40" s="86"/>
      <c r="D40" s="96"/>
      <c r="E40" s="131"/>
      <c r="F40" s="85"/>
      <c r="G40" s="85"/>
      <c r="H40" s="96"/>
      <c r="I40" s="19"/>
      <c r="J40" s="19"/>
      <c r="K40" s="19"/>
      <c r="L40" s="19"/>
      <c r="M40" s="19"/>
    </row>
    <row r="41" spans="1:13" ht="15.75">
      <c r="A41" s="30">
        <v>32</v>
      </c>
      <c r="B41" s="86"/>
      <c r="C41" s="86"/>
      <c r="D41" s="96"/>
      <c r="E41" s="131"/>
      <c r="F41" s="85"/>
      <c r="G41" s="85"/>
      <c r="H41" s="96"/>
      <c r="I41" s="19"/>
      <c r="J41" s="19"/>
      <c r="K41" s="19"/>
      <c r="L41" s="19"/>
      <c r="M41" s="19"/>
    </row>
    <row r="42" spans="1:13" ht="15.75">
      <c r="A42" s="30">
        <v>33</v>
      </c>
      <c r="B42" s="86"/>
      <c r="C42" s="86"/>
      <c r="D42" s="96"/>
      <c r="E42" s="131"/>
      <c r="F42" s="85"/>
      <c r="G42" s="85"/>
      <c r="H42" s="96"/>
      <c r="I42" s="19"/>
      <c r="J42" s="19"/>
      <c r="K42" s="19"/>
      <c r="L42" s="19"/>
      <c r="M42" s="19"/>
    </row>
    <row r="43" spans="1:13" ht="15.75">
      <c r="A43" s="30">
        <v>34</v>
      </c>
      <c r="B43" s="86"/>
      <c r="C43" s="86"/>
      <c r="D43" s="96"/>
      <c r="E43" s="131"/>
      <c r="F43" s="85"/>
      <c r="G43" s="85"/>
      <c r="H43" s="96"/>
      <c r="I43" s="19"/>
      <c r="J43" s="19"/>
      <c r="K43" s="19"/>
      <c r="L43" s="19"/>
      <c r="M43" s="19"/>
    </row>
    <row r="44" spans="1:13" ht="15.75">
      <c r="A44" s="30">
        <v>35</v>
      </c>
      <c r="B44" s="86"/>
      <c r="C44" s="86"/>
      <c r="D44" s="96"/>
      <c r="E44" s="131"/>
      <c r="F44" s="85"/>
      <c r="G44" s="85"/>
      <c r="H44" s="96"/>
      <c r="I44" s="19"/>
      <c r="J44" s="19"/>
      <c r="K44" s="19"/>
      <c r="L44" s="19"/>
      <c r="M44" s="19"/>
    </row>
    <row r="45" spans="1:13" ht="15.75">
      <c r="A45" s="30">
        <v>36</v>
      </c>
      <c r="B45" s="86"/>
      <c r="C45" s="86"/>
      <c r="D45" s="96"/>
      <c r="E45" s="131"/>
      <c r="F45" s="85"/>
      <c r="G45" s="85"/>
      <c r="H45" s="96"/>
      <c r="I45" s="19"/>
      <c r="J45" s="19"/>
      <c r="K45" s="19"/>
      <c r="L45" s="19"/>
      <c r="M45" s="19"/>
    </row>
    <row r="46" spans="1:13" ht="15.75">
      <c r="A46" s="30">
        <v>37</v>
      </c>
      <c r="B46" s="86"/>
      <c r="C46" s="86"/>
      <c r="D46" s="96"/>
      <c r="E46" s="131"/>
      <c r="F46" s="85"/>
      <c r="G46" s="85"/>
      <c r="H46" s="96"/>
      <c r="I46" s="19"/>
      <c r="J46" s="19"/>
      <c r="K46" s="19"/>
      <c r="L46" s="19"/>
      <c r="M46" s="19"/>
    </row>
    <row r="47" spans="1:13" ht="15.75">
      <c r="A47" s="30">
        <v>38</v>
      </c>
      <c r="B47" s="86"/>
      <c r="C47" s="86"/>
      <c r="D47" s="96"/>
      <c r="E47" s="131"/>
      <c r="F47" s="85"/>
      <c r="G47" s="85"/>
      <c r="H47" s="96"/>
      <c r="I47" s="19"/>
      <c r="J47" s="19"/>
      <c r="K47" s="19"/>
      <c r="L47" s="19"/>
      <c r="M47" s="19"/>
    </row>
    <row r="48" spans="1:13" ht="15.75">
      <c r="A48" s="30">
        <v>39</v>
      </c>
      <c r="B48" s="86"/>
      <c r="C48" s="86"/>
      <c r="D48" s="96"/>
      <c r="E48" s="131"/>
      <c r="F48" s="85"/>
      <c r="G48" s="85"/>
      <c r="H48" s="96"/>
      <c r="I48" s="19"/>
      <c r="J48" s="19"/>
      <c r="K48" s="19"/>
      <c r="L48" s="19"/>
      <c r="M48" s="19"/>
    </row>
    <row r="49" spans="1:13" ht="15.75">
      <c r="A49" s="30">
        <v>40</v>
      </c>
      <c r="B49" s="86"/>
      <c r="C49" s="86"/>
      <c r="D49" s="96"/>
      <c r="E49" s="131"/>
      <c r="F49" s="85"/>
      <c r="G49" s="85"/>
      <c r="H49" s="96"/>
      <c r="I49" s="19"/>
      <c r="J49" s="19"/>
      <c r="K49" s="19"/>
      <c r="L49" s="19"/>
      <c r="M49" s="19"/>
    </row>
    <row r="50" spans="1:13" ht="15.75">
      <c r="A50" s="30">
        <v>41</v>
      </c>
      <c r="B50" s="86"/>
      <c r="C50" s="86"/>
      <c r="D50" s="96"/>
      <c r="E50" s="131"/>
      <c r="F50" s="85"/>
      <c r="G50" s="85"/>
      <c r="H50" s="96"/>
      <c r="I50" s="19"/>
      <c r="J50" s="19"/>
      <c r="K50" s="19"/>
      <c r="L50" s="19"/>
      <c r="M50" s="19"/>
    </row>
    <row r="51" spans="1:13" ht="15.75">
      <c r="A51" s="30">
        <v>42</v>
      </c>
      <c r="B51" s="86"/>
      <c r="C51" s="86"/>
      <c r="D51" s="96"/>
      <c r="E51" s="131"/>
      <c r="F51" s="85"/>
      <c r="G51" s="85"/>
      <c r="H51" s="96"/>
      <c r="I51" s="19"/>
      <c r="J51" s="19"/>
      <c r="K51" s="19"/>
      <c r="L51" s="19"/>
      <c r="M51" s="19"/>
    </row>
    <row r="52" spans="1:13" ht="15.75">
      <c r="A52" s="30">
        <v>43</v>
      </c>
      <c r="B52" s="86"/>
      <c r="C52" s="86"/>
      <c r="D52" s="96"/>
      <c r="E52" s="131"/>
      <c r="F52" s="85"/>
      <c r="G52" s="85"/>
      <c r="H52" s="96"/>
      <c r="I52" s="19"/>
      <c r="J52" s="19"/>
      <c r="K52" s="19"/>
      <c r="L52" s="19"/>
      <c r="M52" s="19"/>
    </row>
    <row r="53" spans="1:13" ht="15.75">
      <c r="A53" s="30">
        <v>44</v>
      </c>
      <c r="B53" s="86"/>
      <c r="C53" s="86"/>
      <c r="D53" s="96"/>
      <c r="E53" s="131"/>
      <c r="F53" s="85"/>
      <c r="G53" s="85"/>
      <c r="H53" s="96"/>
      <c r="I53" s="19"/>
      <c r="J53" s="19"/>
      <c r="K53" s="19"/>
      <c r="L53" s="19"/>
      <c r="M53" s="19"/>
    </row>
    <row r="54" spans="1:13" ht="15.75">
      <c r="A54" s="30">
        <v>45</v>
      </c>
      <c r="B54" s="86"/>
      <c r="C54" s="86"/>
      <c r="D54" s="96"/>
      <c r="E54" s="131"/>
      <c r="F54" s="85"/>
      <c r="G54" s="85"/>
      <c r="H54" s="96"/>
      <c r="I54" s="19"/>
      <c r="J54" s="19"/>
      <c r="K54" s="19"/>
      <c r="L54" s="19"/>
      <c r="M54" s="19"/>
    </row>
    <row r="55" spans="1:13" ht="15.75">
      <c r="A55" s="30">
        <v>46</v>
      </c>
      <c r="B55" s="86"/>
      <c r="C55" s="86"/>
      <c r="D55" s="96"/>
      <c r="E55" s="131"/>
      <c r="F55" s="85"/>
      <c r="G55" s="85"/>
      <c r="H55" s="96"/>
      <c r="I55" s="19"/>
      <c r="J55" s="19"/>
      <c r="K55" s="19"/>
      <c r="L55" s="19"/>
      <c r="M55" s="19"/>
    </row>
    <row r="56" spans="1:13" ht="15.75">
      <c r="A56" s="30">
        <v>47</v>
      </c>
      <c r="B56" s="86"/>
      <c r="C56" s="86"/>
      <c r="D56" s="96"/>
      <c r="E56" s="131"/>
      <c r="F56" s="85"/>
      <c r="G56" s="85"/>
      <c r="H56" s="96"/>
      <c r="I56" s="19"/>
      <c r="J56" s="19"/>
      <c r="K56" s="19"/>
      <c r="L56" s="19"/>
      <c r="M56" s="19"/>
    </row>
    <row r="57" spans="1:13" ht="15.75">
      <c r="A57" s="30">
        <v>48</v>
      </c>
      <c r="B57" s="86"/>
      <c r="C57" s="86"/>
      <c r="D57" s="96"/>
      <c r="E57" s="131"/>
      <c r="F57" s="85"/>
      <c r="G57" s="85"/>
      <c r="H57" s="96"/>
      <c r="I57" s="19"/>
      <c r="J57" s="19"/>
      <c r="K57" s="19"/>
      <c r="L57" s="19"/>
      <c r="M57" s="19"/>
    </row>
    <row r="58" spans="1:13" ht="15.75">
      <c r="A58" s="30">
        <v>49</v>
      </c>
      <c r="B58" s="86"/>
      <c r="C58" s="86"/>
      <c r="D58" s="96"/>
      <c r="E58" s="131"/>
      <c r="F58" s="85"/>
      <c r="G58" s="85"/>
      <c r="H58" s="96"/>
      <c r="I58" s="19"/>
      <c r="J58" s="19"/>
      <c r="K58" s="19"/>
      <c r="L58" s="19"/>
      <c r="M58" s="19"/>
    </row>
    <row r="59" spans="1:13" ht="15.75">
      <c r="A59" s="30">
        <v>50</v>
      </c>
      <c r="B59" s="86"/>
      <c r="C59" s="86"/>
      <c r="D59" s="96"/>
      <c r="E59" s="131"/>
      <c r="F59" s="85"/>
      <c r="G59" s="85"/>
      <c r="H59" s="96"/>
      <c r="I59" s="19"/>
      <c r="J59" s="19"/>
      <c r="K59" s="19"/>
      <c r="L59" s="19"/>
      <c r="M59" s="19"/>
    </row>
    <row r="60" spans="1:13" ht="16.5" thickBot="1">
      <c r="A60" s="17"/>
      <c r="B60" s="33" t="str">
        <f>IF($C$2=Languages!A3,Languages!A24,Languages!B24)</f>
        <v>Summe:</v>
      </c>
      <c r="C60" s="17"/>
      <c r="D60" s="33"/>
      <c r="E60" s="34">
        <f>SUM(E10:E59)</f>
        <v>0</v>
      </c>
      <c r="F60" s="17"/>
      <c r="G60" s="17"/>
      <c r="H60" s="17"/>
      <c r="I60" s="19"/>
      <c r="J60" s="19"/>
      <c r="K60" s="19"/>
      <c r="L60" s="19"/>
      <c r="M60" s="19"/>
    </row>
    <row r="61" spans="1:13" ht="16.5" thickTop="1">
      <c r="A61" s="17"/>
      <c r="B61" s="17"/>
      <c r="C61" s="17"/>
      <c r="D61" s="33"/>
      <c r="E61" s="23" t="str">
        <f>IF($C$2=Languages!A3,Languages!A25,Languages!B25)</f>
        <v>(muss 100 ergeben)</v>
      </c>
      <c r="F61" s="17"/>
      <c r="G61" s="17"/>
      <c r="H61" s="17"/>
      <c r="I61" s="19"/>
      <c r="J61" s="19"/>
      <c r="K61" s="19"/>
      <c r="L61" s="19"/>
      <c r="M61" s="19"/>
    </row>
    <row r="62" spans="1:13" ht="15.75">
      <c r="A62" s="17"/>
      <c r="B62" s="17"/>
      <c r="C62" s="17"/>
      <c r="D62" s="33"/>
      <c r="E62" s="23"/>
      <c r="F62" s="17"/>
      <c r="G62" s="17"/>
      <c r="H62" s="17"/>
      <c r="I62" s="19"/>
      <c r="J62" s="19"/>
      <c r="K62" s="19"/>
      <c r="L62" s="19"/>
      <c r="M62" s="19"/>
    </row>
    <row r="63" spans="1:13" ht="34.5" customHeight="1">
      <c r="A63" s="17"/>
      <c r="B63" s="490" t="str">
        <f>IF($C$2=Languages!A3,Languages!A53,Languages!B53)</f>
        <v>1) Verordnung (EG) Nr. 1272/2008 über die Einstufung, Kennzeichnung und Verpackung von
 Stoffen und Gemischen, zur Änderung und Aufhebung der Richtlinien 67/548/EWG und 1999/45/EG und zur Änderung der Verordnung (EG) Nr. 1907/2006</v>
      </c>
      <c r="C63" s="491" t="str">
        <f>IF($C$2="Deutsch",Languages!B87,Languages!C87)</f>
        <v>Not applicable</v>
      </c>
      <c r="D63" s="491">
        <f>IF($C$2="Deutsch",Languages!C87,Languages!D87)</f>
        <v>0</v>
      </c>
      <c r="E63" s="491">
        <f>IF($C$2="Deutsch",Languages!D87,Languages!E87)</f>
        <v>0</v>
      </c>
      <c r="F63" s="491">
        <f>IF($C$2="Deutsch",Languages!E87,Languages!F87)</f>
        <v>0</v>
      </c>
      <c r="G63" s="491">
        <f>IF($C$2="Deutsch",Languages!F87,Languages!G87)</f>
        <v>0</v>
      </c>
      <c r="H63" s="491">
        <f>IF($C$2="Deutsch",Languages!G87,Languages!H87)</f>
        <v>0</v>
      </c>
      <c r="I63" s="19"/>
      <c r="J63" s="19"/>
      <c r="K63" s="19"/>
      <c r="L63" s="19"/>
      <c r="M63" s="19"/>
    </row>
    <row r="64" spans="1:13" ht="15.75">
      <c r="A64" s="17"/>
      <c r="B64" s="17"/>
      <c r="C64" s="17"/>
      <c r="D64" s="17"/>
      <c r="E64" s="17"/>
      <c r="F64" s="17"/>
      <c r="G64" s="17"/>
      <c r="H64" s="17"/>
      <c r="I64" s="19"/>
      <c r="J64" s="19"/>
      <c r="K64" s="19"/>
      <c r="L64" s="19"/>
      <c r="M64" s="19"/>
    </row>
    <row r="65" spans="1:13" ht="46.5" customHeight="1">
      <c r="A65" s="17"/>
      <c r="B65" s="492" t="str">
        <f>IF($C$2=Languages!A3,Languages!A26,Languages!B26)</f>
        <v>Bemerkungen Antragsteller</v>
      </c>
      <c r="C65" s="493" t="str">
        <f>IF($C$2="Deutsch",Languages!A62,Languages!B62)</f>
        <v>Haarpflegemittel</v>
      </c>
      <c r="D65" s="493" t="str">
        <f>IF($C$2="Deutsch",Languages!B62,Languages!C62)</f>
        <v>Hair conditioners</v>
      </c>
      <c r="E65" s="493">
        <f>IF($C$2="Deutsch",Languages!C62,Languages!D62)</f>
        <v>0</v>
      </c>
      <c r="F65" s="493">
        <f>IF($C$2="Deutsch",Languages!D62,Languages!E62)</f>
        <v>0</v>
      </c>
      <c r="G65" s="493">
        <f>IF($C$2="Deutsch",Languages!E62,Languages!F62)</f>
        <v>0</v>
      </c>
      <c r="H65" s="494">
        <f>IF($C$2="Deutsch",Languages!F62,Languages!G62)</f>
        <v>0</v>
      </c>
      <c r="I65" s="19"/>
      <c r="J65" s="19"/>
      <c r="K65" s="19"/>
      <c r="L65" s="19"/>
      <c r="M65" s="19"/>
    </row>
    <row r="66" spans="1:13" ht="15.75">
      <c r="A66" s="17"/>
      <c r="B66" s="17"/>
      <c r="C66" s="17"/>
      <c r="D66" s="17"/>
      <c r="E66" s="17"/>
      <c r="F66" s="17"/>
      <c r="G66" s="17"/>
      <c r="H66" s="17"/>
      <c r="I66" s="19"/>
      <c r="J66" s="19"/>
      <c r="K66" s="19"/>
      <c r="L66" s="19"/>
      <c r="M66" s="19"/>
    </row>
    <row r="67" spans="1:13" ht="15.75">
      <c r="A67" s="17"/>
      <c r="B67" s="17"/>
      <c r="C67" s="17"/>
      <c r="D67" s="17"/>
      <c r="E67" s="17"/>
      <c r="F67" s="17"/>
      <c r="G67" s="17"/>
      <c r="H67" s="17"/>
      <c r="I67" s="19"/>
      <c r="J67" s="19"/>
      <c r="K67" s="19"/>
      <c r="L67" s="19"/>
      <c r="M67" s="19"/>
    </row>
    <row r="68" spans="1:13" ht="15.75">
      <c r="A68" s="17"/>
      <c r="B68" s="17"/>
      <c r="C68" s="17"/>
      <c r="D68" s="17"/>
      <c r="E68" s="17"/>
      <c r="F68" s="17"/>
      <c r="G68" s="17"/>
      <c r="H68" s="17"/>
      <c r="I68" s="17"/>
      <c r="J68" s="19"/>
      <c r="K68" s="19"/>
      <c r="L68" s="19"/>
      <c r="M68" s="19"/>
    </row>
    <row r="69" spans="1:13" ht="15.75">
      <c r="A69" s="17"/>
      <c r="B69" s="17"/>
      <c r="C69" s="17"/>
      <c r="D69" s="17"/>
      <c r="E69" s="17"/>
      <c r="F69" s="17"/>
      <c r="G69" s="17"/>
      <c r="H69" s="17"/>
      <c r="I69" s="17"/>
      <c r="J69" s="19"/>
      <c r="K69" s="19"/>
      <c r="L69" s="19"/>
      <c r="M69" s="19"/>
    </row>
    <row r="70" spans="1:13" ht="15.75">
      <c r="A70" s="17"/>
      <c r="B70" s="17"/>
      <c r="C70" s="17"/>
      <c r="D70" s="17"/>
      <c r="E70" s="17"/>
      <c r="F70" s="17"/>
      <c r="G70" s="17"/>
      <c r="H70" s="17"/>
      <c r="I70" s="17"/>
      <c r="J70" s="19"/>
      <c r="K70" s="19"/>
      <c r="L70" s="19"/>
      <c r="M70" s="19"/>
    </row>
    <row r="71" spans="1:13" ht="15.75">
      <c r="A71" s="17"/>
      <c r="B71" s="17"/>
      <c r="C71" s="17"/>
      <c r="D71" s="17"/>
      <c r="E71" s="17"/>
      <c r="F71" s="17"/>
      <c r="G71" s="17"/>
      <c r="H71" s="17"/>
      <c r="I71" s="17"/>
      <c r="J71" s="19"/>
      <c r="K71" s="19"/>
      <c r="L71" s="19"/>
      <c r="M71" s="19"/>
    </row>
    <row r="72" spans="1:13" ht="15.75">
      <c r="A72" s="17"/>
      <c r="B72" s="17"/>
      <c r="C72" s="17"/>
      <c r="D72" s="17"/>
      <c r="E72" s="17"/>
      <c r="F72" s="17"/>
      <c r="G72" s="17"/>
      <c r="H72" s="17"/>
      <c r="I72" s="17"/>
      <c r="J72" s="19"/>
      <c r="K72" s="19"/>
      <c r="L72" s="19"/>
      <c r="M72" s="19"/>
    </row>
    <row r="73" spans="1:13" ht="15.75">
      <c r="A73" s="17"/>
      <c r="B73" s="17"/>
      <c r="C73" s="17"/>
      <c r="D73" s="17"/>
      <c r="E73" s="17"/>
      <c r="F73" s="17"/>
      <c r="G73" s="17"/>
      <c r="H73" s="17"/>
      <c r="I73" s="17"/>
      <c r="J73" s="19"/>
      <c r="K73" s="19"/>
      <c r="L73" s="19"/>
      <c r="M73" s="19"/>
    </row>
    <row r="74" spans="1:13" ht="15.75">
      <c r="A74" s="17"/>
      <c r="B74" s="17"/>
      <c r="C74" s="17"/>
      <c r="D74" s="17"/>
      <c r="E74" s="17"/>
      <c r="F74" s="17"/>
      <c r="G74" s="17"/>
      <c r="H74" s="17"/>
      <c r="I74" s="17"/>
      <c r="J74" s="19"/>
      <c r="K74" s="19"/>
      <c r="L74" s="19"/>
      <c r="M74" s="19"/>
    </row>
    <row r="75" spans="1:13" ht="15.75">
      <c r="A75" s="17"/>
      <c r="B75" s="17"/>
      <c r="C75" s="17"/>
      <c r="D75" s="17"/>
      <c r="E75" s="17"/>
      <c r="F75" s="17"/>
      <c r="G75" s="17"/>
      <c r="H75" s="17"/>
      <c r="I75" s="17"/>
      <c r="J75" s="19"/>
      <c r="K75" s="19"/>
      <c r="L75" s="19"/>
      <c r="M75" s="19"/>
    </row>
    <row r="76" spans="1:13" ht="15.75">
      <c r="A76" s="17"/>
      <c r="B76" s="17"/>
      <c r="C76" s="17"/>
      <c r="D76" s="17"/>
      <c r="E76" s="17"/>
      <c r="F76" s="17"/>
      <c r="G76" s="17"/>
      <c r="H76" s="17"/>
      <c r="I76" s="17"/>
      <c r="J76" s="19"/>
      <c r="K76" s="19"/>
      <c r="L76" s="19"/>
      <c r="M76" s="19"/>
    </row>
    <row r="77" spans="1:13" ht="15.75">
      <c r="A77" s="17"/>
      <c r="B77" s="17"/>
      <c r="C77" s="17"/>
      <c r="D77" s="17"/>
      <c r="E77" s="17"/>
      <c r="F77" s="17"/>
      <c r="G77" s="17"/>
      <c r="H77" s="17"/>
      <c r="I77" s="17"/>
      <c r="J77" s="19"/>
      <c r="K77" s="19"/>
      <c r="L77" s="19"/>
      <c r="M77" s="19"/>
    </row>
    <row r="78" spans="1:13" ht="15.75">
      <c r="A78" s="17"/>
      <c r="B78" s="17"/>
      <c r="C78" s="17"/>
      <c r="D78" s="17"/>
      <c r="E78" s="17"/>
      <c r="F78" s="17"/>
      <c r="G78" s="17"/>
      <c r="H78" s="17"/>
      <c r="I78" s="17"/>
      <c r="J78" s="19"/>
      <c r="K78" s="19"/>
      <c r="L78" s="19"/>
      <c r="M78" s="19"/>
    </row>
    <row r="79" spans="1:13" ht="15.75">
      <c r="A79" s="17"/>
      <c r="B79" s="17"/>
      <c r="C79" s="17"/>
      <c r="D79" s="17"/>
      <c r="E79" s="17"/>
      <c r="F79" s="17"/>
      <c r="G79" s="17"/>
      <c r="H79" s="17"/>
      <c r="I79" s="17"/>
      <c r="J79" s="19"/>
      <c r="K79" s="19"/>
      <c r="L79" s="19"/>
      <c r="M79" s="19"/>
    </row>
    <row r="80" spans="1:13" ht="15.75">
      <c r="A80" s="17"/>
      <c r="B80" s="17"/>
      <c r="C80" s="17"/>
      <c r="D80" s="17"/>
      <c r="E80" s="17"/>
      <c r="F80" s="17"/>
      <c r="G80" s="17"/>
      <c r="H80" s="17"/>
      <c r="I80" s="17"/>
      <c r="J80" s="19"/>
      <c r="K80" s="19"/>
      <c r="L80" s="19"/>
      <c r="M80" s="19"/>
    </row>
    <row r="81" spans="1:13" ht="15.75">
      <c r="A81" s="17"/>
      <c r="B81" s="17"/>
      <c r="C81" s="17"/>
      <c r="D81" s="17"/>
      <c r="E81" s="17"/>
      <c r="F81" s="17"/>
      <c r="G81" s="17"/>
      <c r="H81" s="17"/>
      <c r="I81" s="17"/>
      <c r="J81" s="19"/>
      <c r="K81" s="19"/>
      <c r="L81" s="19"/>
      <c r="M81" s="19"/>
    </row>
    <row r="82" spans="1:13" ht="15.75">
      <c r="A82" s="17"/>
      <c r="B82" s="17"/>
      <c r="C82" s="17"/>
      <c r="D82" s="17"/>
      <c r="E82" s="17"/>
      <c r="F82" s="17"/>
      <c r="G82" s="17"/>
      <c r="H82" s="17"/>
      <c r="I82" s="17"/>
      <c r="J82" s="19"/>
      <c r="K82" s="19"/>
      <c r="L82" s="19"/>
      <c r="M82" s="19"/>
    </row>
    <row r="83" spans="1:13" ht="15.75">
      <c r="A83" s="17"/>
      <c r="B83" s="17"/>
      <c r="C83" s="17"/>
      <c r="D83" s="17"/>
      <c r="E83" s="17"/>
      <c r="F83" s="17"/>
      <c r="G83" s="17"/>
      <c r="H83" s="17"/>
      <c r="I83" s="17"/>
      <c r="J83" s="19"/>
      <c r="K83" s="19"/>
      <c r="L83" s="19"/>
      <c r="M83" s="19"/>
    </row>
    <row r="84" spans="1:13" ht="15.75">
      <c r="A84" s="17"/>
      <c r="B84" s="17"/>
      <c r="C84" s="17"/>
      <c r="D84" s="17"/>
      <c r="E84" s="17"/>
      <c r="F84" s="17"/>
      <c r="G84" s="17"/>
      <c r="H84" s="17"/>
      <c r="I84" s="17"/>
      <c r="J84" s="19"/>
      <c r="K84" s="19"/>
      <c r="L84" s="19"/>
      <c r="M84" s="19"/>
    </row>
    <row r="85" spans="1:13" ht="15.75">
      <c r="A85" s="17"/>
      <c r="B85" s="17"/>
      <c r="C85" s="17"/>
      <c r="D85" s="17"/>
      <c r="E85" s="17"/>
      <c r="F85" s="17"/>
      <c r="G85" s="17"/>
      <c r="H85" s="17"/>
      <c r="I85" s="17"/>
      <c r="J85" s="19"/>
      <c r="K85" s="19"/>
      <c r="L85" s="19"/>
      <c r="M85" s="19"/>
    </row>
    <row r="86" spans="1:13" ht="15.75">
      <c r="A86" s="17"/>
      <c r="B86" s="17"/>
      <c r="C86" s="17"/>
      <c r="D86" s="17"/>
      <c r="E86" s="17"/>
      <c r="F86" s="17"/>
      <c r="G86" s="17"/>
      <c r="H86" s="17"/>
      <c r="I86" s="17"/>
      <c r="J86" s="19"/>
      <c r="K86" s="19"/>
      <c r="L86" s="19"/>
      <c r="M86" s="19"/>
    </row>
    <row r="87" spans="1:13" ht="15.75">
      <c r="A87" s="17"/>
      <c r="B87" s="17"/>
      <c r="C87" s="17"/>
      <c r="D87" s="17"/>
      <c r="E87" s="17"/>
      <c r="F87" s="17"/>
      <c r="G87" s="17"/>
      <c r="H87" s="17"/>
      <c r="I87" s="17"/>
      <c r="J87" s="19"/>
      <c r="K87" s="19"/>
      <c r="L87" s="19"/>
      <c r="M87" s="19"/>
    </row>
    <row r="88" spans="1:13" ht="15.75">
      <c r="A88" s="17"/>
      <c r="B88" s="17"/>
      <c r="C88" s="17"/>
      <c r="D88" s="17"/>
      <c r="E88" s="17"/>
      <c r="F88" s="17"/>
      <c r="G88" s="17"/>
      <c r="H88" s="17"/>
      <c r="I88" s="17"/>
      <c r="J88" s="19"/>
      <c r="K88" s="19"/>
      <c r="L88" s="19"/>
      <c r="M88" s="19"/>
    </row>
    <row r="89" spans="1:13" ht="15.75">
      <c r="A89" s="17"/>
      <c r="B89" s="17"/>
      <c r="C89" s="17"/>
      <c r="D89" s="17"/>
      <c r="E89" s="17"/>
      <c r="F89" s="17"/>
      <c r="G89" s="17"/>
      <c r="H89" s="17"/>
      <c r="I89" s="17"/>
      <c r="J89" s="19"/>
      <c r="K89" s="19"/>
      <c r="L89" s="19"/>
      <c r="M89" s="19"/>
    </row>
    <row r="90" spans="1:13" ht="15.75">
      <c r="A90" s="17"/>
      <c r="B90" s="17"/>
      <c r="C90" s="17"/>
      <c r="D90" s="17"/>
      <c r="E90" s="17"/>
      <c r="F90" s="17"/>
      <c r="G90" s="17"/>
      <c r="H90" s="17"/>
      <c r="I90" s="17"/>
      <c r="J90" s="19"/>
      <c r="K90" s="19"/>
      <c r="L90" s="19"/>
      <c r="M90" s="19"/>
    </row>
    <row r="91" spans="1:13" ht="15.75">
      <c r="A91" s="17"/>
      <c r="B91" s="17"/>
      <c r="C91" s="17"/>
      <c r="D91" s="17"/>
      <c r="E91" s="17"/>
      <c r="F91" s="17"/>
      <c r="G91" s="17"/>
      <c r="H91" s="17"/>
      <c r="I91" s="17"/>
      <c r="J91" s="19"/>
      <c r="K91" s="19"/>
      <c r="L91" s="19"/>
      <c r="M91" s="19"/>
    </row>
    <row r="92" spans="1:13" ht="15.75">
      <c r="A92" s="17"/>
      <c r="B92" s="17"/>
      <c r="C92" s="17"/>
      <c r="D92" s="17"/>
      <c r="E92" s="17"/>
      <c r="F92" s="17"/>
      <c r="G92" s="17"/>
      <c r="H92" s="17"/>
      <c r="I92" s="17"/>
      <c r="J92" s="19"/>
      <c r="K92" s="19"/>
      <c r="L92" s="19"/>
      <c r="M92" s="19"/>
    </row>
    <row r="93" spans="1:13" ht="15.75">
      <c r="A93" s="17"/>
      <c r="B93" s="17"/>
      <c r="C93" s="17"/>
      <c r="D93" s="17"/>
      <c r="E93" s="17"/>
      <c r="F93" s="17"/>
      <c r="G93" s="17"/>
      <c r="H93" s="17"/>
      <c r="I93" s="17"/>
      <c r="J93" s="19"/>
      <c r="K93" s="19"/>
      <c r="L93" s="19"/>
      <c r="M93" s="19"/>
    </row>
    <row r="94" spans="1:13" ht="15.75">
      <c r="A94" s="17"/>
      <c r="B94" s="17"/>
      <c r="C94" s="17"/>
      <c r="D94" s="17"/>
      <c r="E94" s="17"/>
      <c r="F94" s="17"/>
      <c r="G94" s="17"/>
      <c r="H94" s="17"/>
      <c r="I94" s="17"/>
      <c r="J94" s="19"/>
      <c r="K94" s="19"/>
      <c r="L94" s="19"/>
      <c r="M94" s="19"/>
    </row>
    <row r="95" spans="1:13" ht="15.75">
      <c r="A95" s="17"/>
      <c r="B95" s="17"/>
      <c r="C95" s="17"/>
      <c r="D95" s="17"/>
      <c r="E95" s="17"/>
      <c r="F95" s="17"/>
      <c r="G95" s="17"/>
      <c r="H95" s="17"/>
      <c r="I95" s="17"/>
      <c r="J95" s="19"/>
      <c r="K95" s="19"/>
      <c r="L95" s="19"/>
      <c r="M95" s="19"/>
    </row>
    <row r="96" spans="1:13" ht="15.75">
      <c r="A96" s="17"/>
      <c r="B96" s="17"/>
      <c r="C96" s="17"/>
      <c r="D96" s="17"/>
      <c r="E96" s="17"/>
      <c r="F96" s="17"/>
      <c r="G96" s="17"/>
      <c r="H96" s="17"/>
      <c r="I96" s="17"/>
      <c r="J96" s="19"/>
      <c r="K96" s="19"/>
      <c r="L96" s="19"/>
      <c r="M96" s="19"/>
    </row>
    <row r="97" spans="1:13" ht="15.75">
      <c r="A97" s="17"/>
      <c r="B97" s="17"/>
      <c r="C97" s="17"/>
      <c r="D97" s="17"/>
      <c r="E97" s="17"/>
      <c r="F97" s="17"/>
      <c r="G97" s="17"/>
      <c r="H97" s="17"/>
      <c r="I97" s="17"/>
      <c r="J97" s="19"/>
      <c r="K97" s="19"/>
      <c r="L97" s="19"/>
      <c r="M97" s="19"/>
    </row>
    <row r="98" spans="1:13" ht="15.75">
      <c r="A98" s="17"/>
      <c r="B98" s="17"/>
      <c r="C98" s="17"/>
      <c r="D98" s="17"/>
      <c r="E98" s="17"/>
      <c r="F98" s="17"/>
      <c r="G98" s="17"/>
      <c r="H98" s="17"/>
      <c r="I98" s="17"/>
      <c r="J98" s="19"/>
      <c r="K98" s="19"/>
      <c r="L98" s="19"/>
      <c r="M98" s="19"/>
    </row>
    <row r="99" spans="1:13" ht="15.75">
      <c r="A99" s="17"/>
      <c r="B99" s="17"/>
      <c r="C99" s="17"/>
      <c r="D99" s="17"/>
      <c r="E99" s="17"/>
      <c r="F99" s="17"/>
      <c r="G99" s="17"/>
      <c r="H99" s="17"/>
      <c r="I99" s="17"/>
      <c r="J99" s="19"/>
      <c r="K99" s="19"/>
      <c r="L99" s="19"/>
      <c r="M99" s="19"/>
    </row>
    <row r="100" spans="1:13" ht="15.75">
      <c r="A100" s="10"/>
      <c r="B100" s="10"/>
      <c r="C100" s="10"/>
      <c r="D100" s="10"/>
      <c r="E100" s="10"/>
      <c r="F100" s="10"/>
      <c r="G100" s="10"/>
      <c r="H100" s="10"/>
      <c r="I100" s="19"/>
      <c r="J100" s="19"/>
      <c r="K100" s="19"/>
      <c r="L100" s="19"/>
      <c r="M100" s="19"/>
    </row>
    <row r="101" spans="1:13" ht="15.75">
      <c r="I101" s="19"/>
      <c r="J101" s="19"/>
      <c r="K101" s="19"/>
      <c r="L101" s="19"/>
      <c r="M101" s="19"/>
    </row>
    <row r="102" spans="1:13" ht="15.75">
      <c r="I102" s="19"/>
      <c r="J102" s="19"/>
      <c r="K102" s="19"/>
      <c r="L102" s="19"/>
      <c r="M102" s="19"/>
    </row>
    <row r="103" spans="1:13" ht="15.75">
      <c r="I103" s="19"/>
      <c r="J103" s="19"/>
      <c r="K103" s="19"/>
      <c r="L103" s="19"/>
      <c r="M103" s="19"/>
    </row>
    <row r="104" spans="1:13" ht="15.75">
      <c r="I104" s="19"/>
      <c r="J104" s="19"/>
      <c r="K104" s="19"/>
      <c r="L104" s="19"/>
      <c r="M104" s="19"/>
    </row>
    <row r="105" spans="1:13" ht="15.75">
      <c r="I105" s="19"/>
      <c r="J105" s="19"/>
      <c r="K105" s="19"/>
      <c r="L105" s="19"/>
      <c r="M105" s="19"/>
    </row>
    <row r="106" spans="1:13" ht="15.75">
      <c r="I106" s="19"/>
      <c r="J106" s="19"/>
      <c r="K106" s="19"/>
      <c r="L106" s="19"/>
      <c r="M106" s="19"/>
    </row>
    <row r="107" spans="1:13" ht="15.75">
      <c r="I107" s="19"/>
      <c r="J107" s="19"/>
      <c r="K107" s="19"/>
      <c r="L107" s="19"/>
      <c r="M107" s="19"/>
    </row>
    <row r="108" spans="1:13" ht="15.75">
      <c r="I108" s="19"/>
      <c r="J108" s="19"/>
      <c r="K108" s="19"/>
      <c r="L108" s="19"/>
      <c r="M108" s="19"/>
    </row>
    <row r="109" spans="1:13" ht="15.75">
      <c r="I109" s="19"/>
      <c r="J109" s="19"/>
      <c r="K109" s="19"/>
      <c r="L109" s="19"/>
      <c r="M109" s="19"/>
    </row>
    <row r="110" spans="1:13" ht="15.75">
      <c r="I110" s="19"/>
      <c r="J110" s="19"/>
      <c r="K110" s="19"/>
      <c r="L110" s="19"/>
      <c r="M110" s="19"/>
    </row>
    <row r="111" spans="1:13" ht="15.75">
      <c r="I111" s="19"/>
      <c r="J111" s="19"/>
      <c r="K111" s="19"/>
      <c r="L111" s="19"/>
      <c r="M111" s="19"/>
    </row>
    <row r="112" spans="1:13" ht="15.75">
      <c r="I112" s="19"/>
      <c r="J112" s="19"/>
      <c r="K112" s="19"/>
      <c r="L112" s="19"/>
      <c r="M112" s="19"/>
    </row>
    <row r="113" spans="9:13" ht="15.75">
      <c r="I113" s="19"/>
      <c r="J113" s="19"/>
      <c r="K113" s="19"/>
      <c r="L113" s="19"/>
      <c r="M113" s="19"/>
    </row>
    <row r="114" spans="9:13" ht="15.75">
      <c r="I114" s="19"/>
      <c r="J114" s="19"/>
      <c r="K114" s="19"/>
      <c r="L114" s="19"/>
      <c r="M114" s="19"/>
    </row>
    <row r="115" spans="9:13" ht="15.75">
      <c r="I115" s="19"/>
      <c r="J115" s="19"/>
      <c r="K115" s="19"/>
      <c r="L115" s="19"/>
      <c r="M115" s="19"/>
    </row>
  </sheetData>
  <sheetProtection algorithmName="SHA-512" hashValue="SDy7aXsIBjQ6tC6vVuwTEexS37qrt5SbZvLWKJBN8OzjaoPN5SEWFK4Mfx8MSoBPV9TBSO1aSYdOVcYGmX9OrA==" saltValue="BfN+Ty86Ri0mQAUpB1j3Hg==" spinCount="100000" sheet="1" formatCells="0" formatColumns="0" formatRows="0" selectLockedCells="1" autoFilter="0"/>
  <autoFilter ref="B8:B61" xr:uid="{00000000-0009-0000-0000-000002000000}"/>
  <mergeCells count="11">
    <mergeCell ref="A6:B6"/>
    <mergeCell ref="B63:H63"/>
    <mergeCell ref="B65:H65"/>
    <mergeCell ref="C6:E6"/>
    <mergeCell ref="A2:B2"/>
    <mergeCell ref="A3:B3"/>
    <mergeCell ref="A4:B4"/>
    <mergeCell ref="A5:B5"/>
    <mergeCell ref="C3:E3"/>
    <mergeCell ref="C4:E4"/>
    <mergeCell ref="C5:E5"/>
  </mergeCells>
  <phoneticPr fontId="4" type="noConversion"/>
  <conditionalFormatting sqref="E60">
    <cfRule type="expression" dxfId="68" priority="2">
      <formula>E60&lt;&gt;100</formula>
    </cfRule>
  </conditionalFormatting>
  <conditionalFormatting sqref="C11:H59">
    <cfRule type="expression" dxfId="67" priority="1">
      <formula>$B11=""</formula>
    </cfRule>
  </conditionalFormatting>
  <dataValidations count="4">
    <dataValidation type="list" allowBlank="1" showInputMessage="1" showErrorMessage="1" sqref="F11:G59" xr:uid="{00000000-0002-0000-0200-000000000000}">
      <formula1>janein</formula1>
    </dataValidation>
    <dataValidation type="list" allowBlank="1" showInputMessage="1" showErrorMessage="1" sqref="C6" xr:uid="{00000000-0002-0000-0200-000001000000}">
      <formula1>Produktart</formula1>
    </dataValidation>
    <dataValidation type="list" allowBlank="1" showInputMessage="1" sqref="D11:D59" xr:uid="{00000000-0002-0000-0200-000002000000}">
      <formula1>Funktion</formula1>
    </dataValidation>
    <dataValidation type="list" allowBlank="1" showInputMessage="1" showErrorMessage="1" sqref="C2" xr:uid="{00000000-0002-0000-0200-000003000000}">
      <formula1>Sprache</formula1>
    </dataValidation>
  </dataValidations>
  <pageMargins left="0.78740157499999996" right="0.78740157499999996" top="0.984251969" bottom="0.984251969" header="0.4921259845" footer="0.4921259845"/>
  <pageSetup paperSize="9" scale="41" orientation="landscape" r:id="rId1"/>
  <headerFooter alignWithMargins="0"/>
  <ignoredErrors>
    <ignoredError sqref="E60"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pageSetUpPr fitToPage="1"/>
  </sheetPr>
  <dimension ref="A1:Q76"/>
  <sheetViews>
    <sheetView zoomScaleNormal="100" workbookViewId="0">
      <selection activeCell="B11" sqref="B11"/>
    </sheetView>
  </sheetViews>
  <sheetFormatPr baseColWidth="10" defaultColWidth="11.42578125" defaultRowHeight="12.75"/>
  <cols>
    <col min="1" max="1" width="4" style="1" customWidth="1"/>
    <col min="2" max="2" width="41.140625" customWidth="1"/>
    <col min="3" max="3" width="11.85546875" style="1" customWidth="1"/>
    <col min="4" max="4" width="10.5703125" style="1" hidden="1" customWidth="1"/>
    <col min="5" max="5" width="8.7109375" style="1" customWidth="1"/>
    <col min="6" max="6" width="15.7109375" style="1" hidden="1" customWidth="1"/>
    <col min="7" max="7" width="12" customWidth="1"/>
    <col min="8" max="8" width="23.5703125" customWidth="1"/>
    <col min="9" max="9" width="20.7109375" customWidth="1"/>
    <col min="10" max="10" width="18.28515625" customWidth="1"/>
    <col min="11" max="11" width="19.140625" style="2" customWidth="1"/>
    <col min="12" max="12" width="12.7109375" style="2" bestFit="1" customWidth="1"/>
    <col min="13" max="13" width="10.85546875" style="2" customWidth="1"/>
    <col min="14" max="15" width="10.85546875" style="2" bestFit="1" customWidth="1"/>
  </cols>
  <sheetData>
    <row r="1" spans="1:17" ht="15.75">
      <c r="A1" s="200"/>
      <c r="B1" s="211" t="str">
        <f>IF('Formulation Pre-Products'!$C$2=Languages!A3,Languages!A32,Languages!B32)</f>
        <v>Formulierung des „Rinse-off“-Kosmetikproduktes (Inhaltsstoffe)</v>
      </c>
      <c r="C1" s="18"/>
      <c r="D1" s="18"/>
      <c r="E1" s="18"/>
      <c r="F1" s="18"/>
      <c r="G1" s="17"/>
      <c r="H1" s="19"/>
      <c r="I1" s="19" t="str">
        <f>'Formulation Pre-Products'!F1</f>
        <v>Anlage 2 zur DE-UZ 203 (Ausgabe Januar 2020) V1</v>
      </c>
      <c r="K1" s="19"/>
      <c r="L1" s="19"/>
      <c r="M1" s="19"/>
      <c r="N1" s="19"/>
      <c r="O1" s="19"/>
      <c r="P1" s="19"/>
      <c r="Q1" s="19"/>
    </row>
    <row r="2" spans="1:17" ht="15.75">
      <c r="A2" s="200"/>
      <c r="B2" s="282"/>
      <c r="C2" s="283"/>
      <c r="D2" s="283"/>
      <c r="E2" s="283"/>
      <c r="F2" s="283"/>
      <c r="G2" s="284"/>
      <c r="H2" s="19"/>
      <c r="I2" s="156"/>
      <c r="J2" s="19"/>
      <c r="K2" s="19"/>
      <c r="L2" s="19"/>
      <c r="M2" s="19"/>
      <c r="N2" s="19"/>
      <c r="O2" s="19"/>
      <c r="P2" s="19"/>
      <c r="Q2" s="19"/>
    </row>
    <row r="3" spans="1:17" ht="15.75">
      <c r="A3" s="508" t="str">
        <f>'Formulation Pre-Products'!A3</f>
        <v>Zeichennehmer:</v>
      </c>
      <c r="B3" s="509"/>
      <c r="C3" s="510">
        <f>'Formulation Pre-Products'!C3:E3</f>
        <v>0</v>
      </c>
      <c r="D3" s="511"/>
      <c r="E3" s="511"/>
      <c r="F3" s="511"/>
      <c r="G3" s="511"/>
      <c r="H3" s="511"/>
      <c r="I3" s="512"/>
      <c r="J3" s="21"/>
      <c r="K3" s="98" t="str">
        <f>'Formulation Pre-Products'!G3</f>
        <v>Datum:</v>
      </c>
      <c r="L3" s="102">
        <f>'Formulation Pre-Products'!H3</f>
        <v>0</v>
      </c>
      <c r="M3" s="19"/>
      <c r="N3" s="19"/>
      <c r="O3" s="19"/>
      <c r="P3" s="19"/>
      <c r="Q3" s="19"/>
    </row>
    <row r="4" spans="1:17" ht="15.75">
      <c r="A4" s="508" t="str">
        <f>'Formulation Pre-Products'!A4</f>
        <v>Zeichenanwender / Produktname:</v>
      </c>
      <c r="B4" s="509"/>
      <c r="C4" s="510">
        <f>'Formulation Pre-Products'!C4:E4</f>
        <v>0</v>
      </c>
      <c r="D4" s="511"/>
      <c r="E4" s="511"/>
      <c r="F4" s="511"/>
      <c r="G4" s="511"/>
      <c r="H4" s="511"/>
      <c r="I4" s="512"/>
      <c r="J4" s="21"/>
      <c r="K4" s="98" t="str">
        <f>'Formulation Pre-Products'!G4</f>
        <v>Version:</v>
      </c>
      <c r="L4" s="103">
        <f>'Formulation Pre-Products'!H4</f>
        <v>0</v>
      </c>
      <c r="M4" s="19"/>
      <c r="N4" s="19"/>
      <c r="O4" s="19"/>
      <c r="P4" s="19"/>
      <c r="Q4" s="19"/>
    </row>
    <row r="5" spans="1:17" ht="15.75">
      <c r="A5" s="508" t="str">
        <f>'Formulation Pre-Products'!A5</f>
        <v>Vertragsnummer:</v>
      </c>
      <c r="B5" s="509"/>
      <c r="C5" s="510">
        <f>'Formulation Pre-Products'!C5:E5</f>
        <v>0</v>
      </c>
      <c r="D5" s="511"/>
      <c r="E5" s="511"/>
      <c r="F5" s="511"/>
      <c r="G5" s="511"/>
      <c r="H5" s="511"/>
      <c r="I5" s="512"/>
      <c r="J5" s="22"/>
      <c r="K5" s="19"/>
      <c r="L5" s="19"/>
      <c r="M5" s="19"/>
      <c r="N5" s="19"/>
      <c r="O5" s="19"/>
      <c r="P5" s="19"/>
      <c r="Q5" s="19"/>
    </row>
    <row r="6" spans="1:17" ht="15.75">
      <c r="A6" s="508" t="str">
        <f>'Formulation Pre-Products'!A6</f>
        <v>Produktart:</v>
      </c>
      <c r="B6" s="509"/>
      <c r="C6" s="510">
        <f>'Formulation Pre-Products'!C6:D6</f>
        <v>0</v>
      </c>
      <c r="D6" s="511"/>
      <c r="E6" s="511"/>
      <c r="F6" s="511"/>
      <c r="G6" s="511"/>
      <c r="H6" s="511"/>
      <c r="I6" s="512"/>
      <c r="J6" s="19"/>
      <c r="K6" s="20" t="str">
        <f>'Formulation Pre-Products'!F6</f>
        <v>(nur die rot unterlegten Felder auswählen oder ausfüllen)</v>
      </c>
      <c r="L6" s="19"/>
      <c r="M6" s="19"/>
      <c r="N6" s="19"/>
      <c r="O6" s="19"/>
      <c r="P6" s="19"/>
      <c r="Q6" s="19"/>
    </row>
    <row r="7" spans="1:17" ht="9.75" customHeight="1">
      <c r="A7" s="212"/>
      <c r="B7" s="213"/>
      <c r="C7" s="37"/>
      <c r="D7" s="37"/>
      <c r="E7" s="37"/>
      <c r="F7" s="37"/>
      <c r="G7" s="37"/>
      <c r="H7" s="37"/>
      <c r="I7" s="37"/>
      <c r="J7" s="37"/>
      <c r="K7" s="37"/>
      <c r="L7" s="37"/>
      <c r="M7" s="37"/>
      <c r="N7" s="37"/>
      <c r="O7" s="37"/>
      <c r="P7" s="19"/>
      <c r="Q7" s="19"/>
    </row>
    <row r="8" spans="1:17" ht="24" customHeight="1">
      <c r="A8" s="214" t="str">
        <f>'Formulation Pre-Products'!A8</f>
        <v>lfd.</v>
      </c>
      <c r="B8" s="214" t="str">
        <f>IF('Formulation Pre-Products'!$C$2=Languages!A3,Languages!A55,Languages!B55)</f>
        <v>Inhaltsstoff 3)</v>
      </c>
      <c r="C8" s="27" t="str">
        <f>IF('Formulation Pre-Products'!$C$2=Languages!A3,Languages!A57,Languages!B57)</f>
        <v>im Vorprodukt enthalten</v>
      </c>
      <c r="D8" s="257" t="s">
        <v>484</v>
      </c>
      <c r="E8" s="256" t="str">
        <f>IF('Formulation Pre-Products'!$C$2=Languages!A3,Languages!A141,Languages!B141)</f>
        <v xml:space="preserve">Aktivgehalt </v>
      </c>
      <c r="F8" s="257" t="str">
        <f>I8</f>
        <v>Gewicht
in der Rezeptur in</v>
      </c>
      <c r="G8" s="101" t="s">
        <v>2</v>
      </c>
      <c r="H8" s="100" t="str">
        <f>'Formulation Pre-Products'!D8</f>
        <v>Funktion</v>
      </c>
      <c r="I8" s="27" t="str">
        <f>'Formulation Pre-Products'!E8</f>
        <v>Gewicht
in der Rezeptur in</v>
      </c>
      <c r="J8" s="27" t="str">
        <f>'Formulation Pre-Products'!H8</f>
        <v>Gefahrenhinweis 
(H-Sätze) (1)</v>
      </c>
      <c r="K8" s="90" t="str">
        <f>IF('Formulation Pre-Products'!$C$2=Languages!A3,Languages!A27,Languages!B27)</f>
        <v>Auswahl für Biozide: 
BCF / logKow</v>
      </c>
      <c r="L8" s="90" t="str">
        <f>IF('Formulation Pre-Products'!$C$2=Languages!A3,Languages!A59,Languages!B59)</f>
        <v>Wert für</v>
      </c>
      <c r="M8" s="503" t="str">
        <f>IF('Formulation Pre-Products'!$C$2=Languages!A3,Languages!A105,Languages!B105)</f>
        <v>Form im Produkt</v>
      </c>
      <c r="N8" s="503" t="str">
        <f>IF('Formulation Pre-Products'!$C$2=Languages!A3,Languages!A106,Languages!B106)</f>
        <v>Physikalischer Zustand im Produkt</v>
      </c>
      <c r="O8" s="90" t="str">
        <f>'Formulation Pre-Products'!G8</f>
        <v>SDS</v>
      </c>
      <c r="P8" s="19"/>
      <c r="Q8" s="19"/>
    </row>
    <row r="9" spans="1:17" ht="57">
      <c r="A9" s="215" t="str">
        <f>'Formulation Pre-Products'!A9</f>
        <v>Nr.</v>
      </c>
      <c r="B9" s="215" t="str">
        <f>IF('Formulation Pre-Products'!$C$2=Languages!A3,Languages!A56,Languages!B56)</f>
        <v>Bezeichnung lt. IUPAC</v>
      </c>
      <c r="C9" s="29" t="str">
        <f>IF('Formulation Pre-Products'!$C$2=Languages!A3,Languages!A58,Languages!B58)</f>
        <v>(bitte auswählen)</v>
      </c>
      <c r="D9" s="258" t="s">
        <v>485</v>
      </c>
      <c r="E9" s="255" t="str">
        <f>IF('Formulation Pre-Products'!$C$2=Languages!A3,Languages!A142,Languages!B142)</f>
        <v>im Vorprodukt (in %)</v>
      </c>
      <c r="F9" s="258" t="str">
        <f>I9</f>
        <v>Masse% 
(=g/100 g Produkt)</v>
      </c>
      <c r="G9" s="62" t="str">
        <f>'Formulation Pre-Products'!A9</f>
        <v>Nr.</v>
      </c>
      <c r="H9" s="29" t="str">
        <f>IF('Formulation Pre-Products'!$C$2=Languages!A3,Languages!A140,Languages!B140)</f>
        <v>(bitte auswählen)</v>
      </c>
      <c r="I9" s="29" t="str">
        <f>'Formulation Pre-Products'!E9</f>
        <v>Masse% 
(=g/100 g Produkt)</v>
      </c>
      <c r="J9" s="126" t="str">
        <f>IF('Formulation Pre-Products'!$C$2=Languages!A3,Languages!A109,Languages!B109)</f>
        <v>Falls H/EUH-Hinweis mit möglichen Beschränkungen erkannt wird, wechselt Schrift auf "rot"</v>
      </c>
      <c r="K9" s="92" t="str">
        <f>IF('Formulation Pre-Products'!$C$2=Languages!A3,Languages!A28,Languages!B28)</f>
        <v>Auswahl für Farbstoffe:
BCF / logKow oder Lebensmittel zugelassen</v>
      </c>
      <c r="L9" s="91" t="s">
        <v>224</v>
      </c>
      <c r="M9" s="504"/>
      <c r="N9" s="504"/>
      <c r="O9" s="91" t="str">
        <f>'Formulation Pre-Products'!G9</f>
        <v>beigefügt?</v>
      </c>
      <c r="P9" s="19"/>
      <c r="Q9" s="19"/>
    </row>
    <row r="10" spans="1:17" ht="15.75">
      <c r="A10" s="133">
        <v>1</v>
      </c>
      <c r="B10" s="216" t="str">
        <f>'Formulation Pre-Products'!D10</f>
        <v>Wasser</v>
      </c>
      <c r="C10" s="76" t="s">
        <v>8</v>
      </c>
      <c r="D10" s="76"/>
      <c r="E10" s="286" t="s">
        <v>8</v>
      </c>
      <c r="F10" s="76"/>
      <c r="G10" s="41" t="s">
        <v>8</v>
      </c>
      <c r="H10" s="230" t="s">
        <v>8</v>
      </c>
      <c r="I10" s="131"/>
      <c r="J10" s="287" t="s">
        <v>8</v>
      </c>
      <c r="K10" s="230" t="s">
        <v>8</v>
      </c>
      <c r="L10" s="230" t="s">
        <v>8</v>
      </c>
      <c r="M10" s="230" t="s">
        <v>8</v>
      </c>
      <c r="N10" s="230" t="s">
        <v>8</v>
      </c>
      <c r="O10" s="230" t="s">
        <v>8</v>
      </c>
      <c r="P10" s="19"/>
      <c r="Q10" s="19"/>
    </row>
    <row r="11" spans="1:17" ht="15.75">
      <c r="A11" s="40">
        <v>2</v>
      </c>
      <c r="B11" s="96"/>
      <c r="C11" s="279"/>
      <c r="D11" s="259" t="str">
        <f>IF(C11="","",VLOOKUP(C11,'Formulation Pre-Products'!$B$11:$E$59,4,FALSE))</f>
        <v/>
      </c>
      <c r="E11" s="131"/>
      <c r="F11" s="131">
        <f>IF(D11="",0,(E11*D11/100))</f>
        <v>0</v>
      </c>
      <c r="G11" s="96"/>
      <c r="H11" s="96"/>
      <c r="I11" s="197" t="str">
        <f t="shared" ref="I11:I12" si="0">IF(F11&lt;0.0000000000001,"",F11)</f>
        <v/>
      </c>
      <c r="J11" s="155"/>
      <c r="K11" s="94"/>
      <c r="L11" s="93"/>
      <c r="M11" s="106"/>
      <c r="N11" s="106"/>
      <c r="O11" s="85"/>
      <c r="P11" s="156">
        <v>300</v>
      </c>
      <c r="Q11" s="19"/>
    </row>
    <row r="12" spans="1:17" ht="15.75">
      <c r="A12" s="40">
        <v>3</v>
      </c>
      <c r="B12" s="96"/>
      <c r="C12" s="279"/>
      <c r="D12" s="259" t="str">
        <f>IF(C12="","",VLOOKUP(C12,'Formulation Pre-Products'!$B$11:$E$59,4,FALSE))</f>
        <v/>
      </c>
      <c r="E12" s="131"/>
      <c r="F12" s="131">
        <f t="shared" ref="F12:F59" si="1">IF(D12="",0,(E12*D12/100))</f>
        <v>0</v>
      </c>
      <c r="G12" s="96"/>
      <c r="H12" s="96"/>
      <c r="I12" s="260" t="str">
        <f t="shared" si="0"/>
        <v/>
      </c>
      <c r="J12" s="155"/>
      <c r="K12" s="94"/>
      <c r="L12" s="93"/>
      <c r="M12" s="106"/>
      <c r="N12" s="106"/>
      <c r="O12" s="85"/>
      <c r="P12" s="156">
        <v>301</v>
      </c>
      <c r="Q12" s="19"/>
    </row>
    <row r="13" spans="1:17" ht="15.75">
      <c r="A13" s="40">
        <v>4</v>
      </c>
      <c r="B13" s="96"/>
      <c r="C13" s="279"/>
      <c r="D13" s="259" t="str">
        <f>IF(C13="","",VLOOKUP(C13,'Formulation Pre-Products'!$B$11:$E$59,4,FALSE))</f>
        <v/>
      </c>
      <c r="E13" s="131"/>
      <c r="F13" s="131">
        <f t="shared" si="1"/>
        <v>0</v>
      </c>
      <c r="G13" s="96"/>
      <c r="H13" s="96"/>
      <c r="I13" s="260" t="str">
        <f>IF(F13&lt;0.0000000000001,"",F13)</f>
        <v/>
      </c>
      <c r="J13" s="155"/>
      <c r="K13" s="94"/>
      <c r="L13" s="93"/>
      <c r="M13" s="106"/>
      <c r="N13" s="106"/>
      <c r="O13" s="85"/>
      <c r="P13" s="156">
        <v>304</v>
      </c>
      <c r="Q13" s="19"/>
    </row>
    <row r="14" spans="1:17" ht="15.75">
      <c r="A14" s="40">
        <v>5</v>
      </c>
      <c r="B14" s="96"/>
      <c r="C14" s="279"/>
      <c r="D14" s="259" t="str">
        <f>IF(C14="","",VLOOKUP(C14,'Formulation Pre-Products'!$B$11:$E$59,4,FALSE))</f>
        <v/>
      </c>
      <c r="E14" s="131"/>
      <c r="F14" s="131">
        <f t="shared" si="1"/>
        <v>0</v>
      </c>
      <c r="G14" s="96"/>
      <c r="H14" s="96"/>
      <c r="I14" s="260" t="str">
        <f t="shared" ref="I14:I59" si="2">IF(F14&lt;0.0000000000001,"",F14)</f>
        <v/>
      </c>
      <c r="J14" s="155"/>
      <c r="K14" s="94"/>
      <c r="L14" s="93"/>
      <c r="M14" s="106"/>
      <c r="N14" s="106"/>
      <c r="O14" s="85"/>
      <c r="P14" s="156">
        <v>310</v>
      </c>
      <c r="Q14" s="19"/>
    </row>
    <row r="15" spans="1:17" ht="15.75">
      <c r="A15" s="40">
        <v>6</v>
      </c>
      <c r="B15" s="96"/>
      <c r="C15" s="279"/>
      <c r="D15" s="259" t="str">
        <f>IF(C15="","",VLOOKUP(C15,'Formulation Pre-Products'!$B$11:$E$59,4,FALSE))</f>
        <v/>
      </c>
      <c r="E15" s="131"/>
      <c r="F15" s="131">
        <f t="shared" si="1"/>
        <v>0</v>
      </c>
      <c r="G15" s="96"/>
      <c r="H15" s="96"/>
      <c r="I15" s="260" t="str">
        <f t="shared" si="2"/>
        <v/>
      </c>
      <c r="J15" s="155"/>
      <c r="K15" s="94"/>
      <c r="L15" s="93"/>
      <c r="M15" s="106"/>
      <c r="N15" s="106"/>
      <c r="O15" s="85"/>
      <c r="P15" s="156">
        <v>311</v>
      </c>
      <c r="Q15" s="19"/>
    </row>
    <row r="16" spans="1:17" ht="15.75">
      <c r="A16" s="40">
        <v>7</v>
      </c>
      <c r="B16" s="96"/>
      <c r="C16" s="279"/>
      <c r="D16" s="259" t="str">
        <f>IF(C16="","",VLOOKUP(C16,'Formulation Pre-Products'!$B$11:$E$59,4,FALSE))</f>
        <v/>
      </c>
      <c r="E16" s="131"/>
      <c r="F16" s="131">
        <f t="shared" si="1"/>
        <v>0</v>
      </c>
      <c r="G16" s="96"/>
      <c r="H16" s="96"/>
      <c r="I16" s="260" t="str">
        <f t="shared" si="2"/>
        <v/>
      </c>
      <c r="J16" s="155"/>
      <c r="K16" s="94"/>
      <c r="L16" s="93"/>
      <c r="M16" s="106"/>
      <c r="N16" s="106"/>
      <c r="O16" s="85"/>
      <c r="P16" s="156">
        <v>330</v>
      </c>
      <c r="Q16" s="19"/>
    </row>
    <row r="17" spans="1:17" ht="15.75">
      <c r="A17" s="40">
        <v>8</v>
      </c>
      <c r="B17" s="96"/>
      <c r="C17" s="279"/>
      <c r="D17" s="259" t="str">
        <f>IF(C17="","",VLOOKUP(C17,'Formulation Pre-Products'!$B$11:$E$59,4,FALSE))</f>
        <v/>
      </c>
      <c r="E17" s="131"/>
      <c r="F17" s="131">
        <f t="shared" si="1"/>
        <v>0</v>
      </c>
      <c r="G17" s="96"/>
      <c r="H17" s="96"/>
      <c r="I17" s="260" t="str">
        <f t="shared" si="2"/>
        <v/>
      </c>
      <c r="J17" s="155"/>
      <c r="K17" s="94"/>
      <c r="L17" s="93"/>
      <c r="M17" s="106"/>
      <c r="N17" s="106"/>
      <c r="O17" s="85"/>
      <c r="P17" s="156">
        <v>331</v>
      </c>
      <c r="Q17" s="19"/>
    </row>
    <row r="18" spans="1:17" ht="15.75">
      <c r="A18" s="40">
        <v>9</v>
      </c>
      <c r="B18" s="96"/>
      <c r="C18" s="279"/>
      <c r="D18" s="259" t="str">
        <f>IF(C18="","",VLOOKUP(C18,'Formulation Pre-Products'!$B$11:$E$59,4,FALSE))</f>
        <v/>
      </c>
      <c r="E18" s="131"/>
      <c r="F18" s="131">
        <f t="shared" si="1"/>
        <v>0</v>
      </c>
      <c r="G18" s="96"/>
      <c r="H18" s="96"/>
      <c r="I18" s="260" t="str">
        <f t="shared" si="2"/>
        <v/>
      </c>
      <c r="J18" s="155"/>
      <c r="K18" s="94"/>
      <c r="L18" s="93"/>
      <c r="M18" s="106"/>
      <c r="N18" s="106"/>
      <c r="O18" s="85"/>
      <c r="P18" s="156">
        <v>340</v>
      </c>
      <c r="Q18" s="19"/>
    </row>
    <row r="19" spans="1:17" ht="15.75">
      <c r="A19" s="40">
        <v>10</v>
      </c>
      <c r="B19" s="96"/>
      <c r="C19" s="279"/>
      <c r="D19" s="259" t="str">
        <f>IF(C19="","",VLOOKUP(C19,'Formulation Pre-Products'!$B$11:$E$59,4,FALSE))</f>
        <v/>
      </c>
      <c r="E19" s="131"/>
      <c r="F19" s="131">
        <f t="shared" si="1"/>
        <v>0</v>
      </c>
      <c r="G19" s="96"/>
      <c r="H19" s="96"/>
      <c r="I19" s="260" t="str">
        <f t="shared" si="2"/>
        <v/>
      </c>
      <c r="J19" s="155"/>
      <c r="K19" s="94"/>
      <c r="L19" s="93"/>
      <c r="M19" s="106"/>
      <c r="N19" s="106"/>
      <c r="O19" s="85"/>
      <c r="P19" s="156">
        <v>341</v>
      </c>
      <c r="Q19" s="19"/>
    </row>
    <row r="20" spans="1:17" ht="15.75">
      <c r="A20" s="40">
        <v>11</v>
      </c>
      <c r="B20" s="96"/>
      <c r="C20" s="279"/>
      <c r="D20" s="259" t="str">
        <f>IF(C20="","",VLOOKUP(C20,'Formulation Pre-Products'!$B$11:$E$59,4,FALSE))</f>
        <v/>
      </c>
      <c r="E20" s="131"/>
      <c r="F20" s="131">
        <f t="shared" si="1"/>
        <v>0</v>
      </c>
      <c r="G20" s="96"/>
      <c r="H20" s="96"/>
      <c r="I20" s="260" t="str">
        <f t="shared" si="2"/>
        <v/>
      </c>
      <c r="J20" s="155"/>
      <c r="K20" s="94"/>
      <c r="L20" s="93"/>
      <c r="M20" s="106"/>
      <c r="N20" s="106"/>
      <c r="O20" s="85"/>
      <c r="P20" s="156">
        <v>350</v>
      </c>
      <c r="Q20" s="19"/>
    </row>
    <row r="21" spans="1:17" ht="15.75">
      <c r="A21" s="40">
        <v>12</v>
      </c>
      <c r="B21" s="96"/>
      <c r="C21" s="279"/>
      <c r="D21" s="259" t="str">
        <f>IF(C21="","",VLOOKUP(C21,'Formulation Pre-Products'!$B$11:$E$59,4,FALSE))</f>
        <v/>
      </c>
      <c r="E21" s="131"/>
      <c r="F21" s="131">
        <f t="shared" si="1"/>
        <v>0</v>
      </c>
      <c r="G21" s="96"/>
      <c r="H21" s="96"/>
      <c r="I21" s="260" t="str">
        <f t="shared" si="2"/>
        <v/>
      </c>
      <c r="J21" s="155"/>
      <c r="K21" s="94"/>
      <c r="L21" s="93"/>
      <c r="M21" s="106"/>
      <c r="N21" s="106"/>
      <c r="O21" s="85"/>
      <c r="P21" s="156">
        <v>351</v>
      </c>
      <c r="Q21" s="19"/>
    </row>
    <row r="22" spans="1:17" ht="15.75">
      <c r="A22" s="40">
        <v>13</v>
      </c>
      <c r="B22" s="96"/>
      <c r="C22" s="279"/>
      <c r="D22" s="259" t="str">
        <f>IF(C22="","",VLOOKUP(C22,'Formulation Pre-Products'!$B$11:$E$59,4,FALSE))</f>
        <v/>
      </c>
      <c r="E22" s="131"/>
      <c r="F22" s="131">
        <f t="shared" si="1"/>
        <v>0</v>
      </c>
      <c r="G22" s="96"/>
      <c r="H22" s="96"/>
      <c r="I22" s="260" t="str">
        <f t="shared" si="2"/>
        <v/>
      </c>
      <c r="J22" s="155"/>
      <c r="K22" s="94"/>
      <c r="L22" s="93"/>
      <c r="M22" s="106"/>
      <c r="N22" s="106"/>
      <c r="O22" s="85"/>
      <c r="P22" s="156">
        <v>360</v>
      </c>
      <c r="Q22" s="19"/>
    </row>
    <row r="23" spans="1:17" ht="15.75">
      <c r="A23" s="40">
        <v>14</v>
      </c>
      <c r="B23" s="96"/>
      <c r="C23" s="279"/>
      <c r="D23" s="259" t="str">
        <f>IF(C23="","",VLOOKUP(C23,'Formulation Pre-Products'!$B$11:$E$59,4,FALSE))</f>
        <v/>
      </c>
      <c r="E23" s="131"/>
      <c r="F23" s="131">
        <f t="shared" si="1"/>
        <v>0</v>
      </c>
      <c r="G23" s="96"/>
      <c r="H23" s="96"/>
      <c r="I23" s="260" t="str">
        <f t="shared" si="2"/>
        <v/>
      </c>
      <c r="J23" s="155"/>
      <c r="K23" s="94"/>
      <c r="L23" s="93"/>
      <c r="M23" s="106"/>
      <c r="N23" s="106"/>
      <c r="O23" s="85"/>
      <c r="P23" s="156">
        <v>361</v>
      </c>
      <c r="Q23" s="19"/>
    </row>
    <row r="24" spans="1:17" ht="15.75">
      <c r="A24" s="40">
        <v>15</v>
      </c>
      <c r="B24" s="96"/>
      <c r="C24" s="279"/>
      <c r="D24" s="259" t="str">
        <f>IF(C24="","",VLOOKUP(C24,'Formulation Pre-Products'!$B$11:$E$59,4,FALSE))</f>
        <v/>
      </c>
      <c r="E24" s="131"/>
      <c r="F24" s="131">
        <f t="shared" si="1"/>
        <v>0</v>
      </c>
      <c r="G24" s="96"/>
      <c r="H24" s="96"/>
      <c r="I24" s="260" t="str">
        <f t="shared" si="2"/>
        <v/>
      </c>
      <c r="J24" s="155"/>
      <c r="K24" s="94"/>
      <c r="L24" s="93"/>
      <c r="M24" s="106"/>
      <c r="N24" s="106"/>
      <c r="O24" s="85"/>
      <c r="P24" s="156">
        <v>362</v>
      </c>
      <c r="Q24" s="19"/>
    </row>
    <row r="25" spans="1:17" ht="15.75">
      <c r="A25" s="40">
        <v>16</v>
      </c>
      <c r="B25" s="96"/>
      <c r="C25" s="279"/>
      <c r="D25" s="259" t="str">
        <f>IF(C25="","",VLOOKUP(C25,'Formulation Pre-Products'!$B$11:$E$59,4,FALSE))</f>
        <v/>
      </c>
      <c r="E25" s="131"/>
      <c r="F25" s="131">
        <f t="shared" si="1"/>
        <v>0</v>
      </c>
      <c r="G25" s="96"/>
      <c r="H25" s="96"/>
      <c r="I25" s="260" t="str">
        <f t="shared" si="2"/>
        <v/>
      </c>
      <c r="J25" s="155"/>
      <c r="K25" s="94"/>
      <c r="L25" s="93"/>
      <c r="M25" s="106"/>
      <c r="N25" s="106"/>
      <c r="O25" s="85"/>
      <c r="P25" s="156">
        <v>370</v>
      </c>
      <c r="Q25" s="19"/>
    </row>
    <row r="26" spans="1:17" ht="15.75">
      <c r="A26" s="40">
        <v>17</v>
      </c>
      <c r="B26" s="96"/>
      <c r="C26" s="279"/>
      <c r="D26" s="259" t="str">
        <f>IF(C26="","",VLOOKUP(C26,'Formulation Pre-Products'!$B$11:$E$59,4,FALSE))</f>
        <v/>
      </c>
      <c r="E26" s="131"/>
      <c r="F26" s="131">
        <f t="shared" si="1"/>
        <v>0</v>
      </c>
      <c r="G26" s="96"/>
      <c r="H26" s="96"/>
      <c r="I26" s="260" t="str">
        <f t="shared" si="2"/>
        <v/>
      </c>
      <c r="J26" s="155"/>
      <c r="K26" s="94"/>
      <c r="L26" s="93"/>
      <c r="M26" s="106"/>
      <c r="N26" s="106"/>
      <c r="O26" s="85"/>
      <c r="P26" s="156">
        <v>371</v>
      </c>
      <c r="Q26" s="19"/>
    </row>
    <row r="27" spans="1:17" ht="15.75">
      <c r="A27" s="40">
        <v>18</v>
      </c>
      <c r="B27" s="96"/>
      <c r="C27" s="279"/>
      <c r="D27" s="259" t="str">
        <f>IF(C27="","",VLOOKUP(C27,'Formulation Pre-Products'!$B$11:$E$59,4,FALSE))</f>
        <v/>
      </c>
      <c r="E27" s="131"/>
      <c r="F27" s="131">
        <f t="shared" si="1"/>
        <v>0</v>
      </c>
      <c r="G27" s="96"/>
      <c r="H27" s="96"/>
      <c r="I27" s="260" t="str">
        <f t="shared" si="2"/>
        <v/>
      </c>
      <c r="J27" s="155"/>
      <c r="K27" s="94"/>
      <c r="L27" s="93"/>
      <c r="M27" s="106"/>
      <c r="N27" s="106"/>
      <c r="O27" s="85"/>
      <c r="P27" s="156">
        <v>372</v>
      </c>
      <c r="Q27" s="19"/>
    </row>
    <row r="28" spans="1:17" ht="15.75">
      <c r="A28" s="40">
        <v>19</v>
      </c>
      <c r="B28" s="96"/>
      <c r="C28" s="279"/>
      <c r="D28" s="259" t="str">
        <f>IF(C28="","",VLOOKUP(C28,'Formulation Pre-Products'!$B$11:$E$59,4,FALSE))</f>
        <v/>
      </c>
      <c r="E28" s="131"/>
      <c r="F28" s="131">
        <f t="shared" si="1"/>
        <v>0</v>
      </c>
      <c r="G28" s="96"/>
      <c r="H28" s="96"/>
      <c r="I28" s="260" t="str">
        <f t="shared" si="2"/>
        <v/>
      </c>
      <c r="J28" s="155"/>
      <c r="K28" s="94"/>
      <c r="L28" s="93"/>
      <c r="M28" s="106"/>
      <c r="N28" s="106"/>
      <c r="O28" s="85"/>
      <c r="P28" s="156">
        <v>373</v>
      </c>
      <c r="Q28" s="19"/>
    </row>
    <row r="29" spans="1:17" ht="15.75">
      <c r="A29" s="40">
        <v>20</v>
      </c>
      <c r="B29" s="96"/>
      <c r="C29" s="279"/>
      <c r="D29" s="259" t="str">
        <f>IF(C29="","",VLOOKUP(C29,'Formulation Pre-Products'!$B$11:$E$59,4,FALSE))</f>
        <v/>
      </c>
      <c r="E29" s="131"/>
      <c r="F29" s="131">
        <f t="shared" si="1"/>
        <v>0</v>
      </c>
      <c r="G29" s="96"/>
      <c r="H29" s="96"/>
      <c r="I29" s="260" t="str">
        <f t="shared" si="2"/>
        <v/>
      </c>
      <c r="J29" s="155"/>
      <c r="K29" s="94"/>
      <c r="L29" s="93"/>
      <c r="M29" s="106"/>
      <c r="N29" s="106"/>
      <c r="O29" s="85"/>
      <c r="P29" s="156">
        <v>400</v>
      </c>
      <c r="Q29" s="19"/>
    </row>
    <row r="30" spans="1:17" ht="15.75">
      <c r="A30" s="40">
        <v>21</v>
      </c>
      <c r="B30" s="96"/>
      <c r="C30" s="279"/>
      <c r="D30" s="259" t="str">
        <f>IF(C30="","",VLOOKUP(C30,'Formulation Pre-Products'!$B$11:$E$59,4,FALSE))</f>
        <v/>
      </c>
      <c r="E30" s="131"/>
      <c r="F30" s="131">
        <f t="shared" si="1"/>
        <v>0</v>
      </c>
      <c r="G30" s="96"/>
      <c r="H30" s="96"/>
      <c r="I30" s="260" t="str">
        <f t="shared" si="2"/>
        <v/>
      </c>
      <c r="J30" s="155"/>
      <c r="K30" s="94"/>
      <c r="L30" s="93"/>
      <c r="M30" s="106"/>
      <c r="N30" s="106"/>
      <c r="O30" s="85"/>
      <c r="P30" s="156">
        <v>410</v>
      </c>
      <c r="Q30" s="19"/>
    </row>
    <row r="31" spans="1:17" ht="15.75">
      <c r="A31" s="40">
        <v>22</v>
      </c>
      <c r="B31" s="96"/>
      <c r="C31" s="279"/>
      <c r="D31" s="259" t="str">
        <f>IF(C31="","",VLOOKUP(C31,'Formulation Pre-Products'!$B$11:$E$59,4,FALSE))</f>
        <v/>
      </c>
      <c r="E31" s="131"/>
      <c r="F31" s="131">
        <f t="shared" si="1"/>
        <v>0</v>
      </c>
      <c r="G31" s="96"/>
      <c r="H31" s="96"/>
      <c r="I31" s="260" t="str">
        <f t="shared" si="2"/>
        <v/>
      </c>
      <c r="J31" s="155"/>
      <c r="K31" s="94"/>
      <c r="L31" s="93"/>
      <c r="M31" s="106"/>
      <c r="N31" s="106"/>
      <c r="O31" s="85"/>
      <c r="P31" s="156">
        <v>411</v>
      </c>
      <c r="Q31" s="19"/>
    </row>
    <row r="32" spans="1:17" ht="15.75">
      <c r="A32" s="40">
        <v>23</v>
      </c>
      <c r="B32" s="96"/>
      <c r="C32" s="279"/>
      <c r="D32" s="259" t="str">
        <f>IF(C32="","",VLOOKUP(C32,'Formulation Pre-Products'!$B$11:$E$59,4,FALSE))</f>
        <v/>
      </c>
      <c r="E32" s="131"/>
      <c r="F32" s="131">
        <f t="shared" si="1"/>
        <v>0</v>
      </c>
      <c r="G32" s="96"/>
      <c r="H32" s="96"/>
      <c r="I32" s="260" t="str">
        <f t="shared" si="2"/>
        <v/>
      </c>
      <c r="J32" s="155"/>
      <c r="K32" s="94"/>
      <c r="L32" s="93"/>
      <c r="M32" s="106"/>
      <c r="N32" s="106"/>
      <c r="O32" s="85"/>
      <c r="P32" s="156">
        <v>412</v>
      </c>
      <c r="Q32" s="19"/>
    </row>
    <row r="33" spans="1:17" ht="15.75">
      <c r="A33" s="40">
        <v>24</v>
      </c>
      <c r="B33" s="96"/>
      <c r="C33" s="279"/>
      <c r="D33" s="259" t="str">
        <f>IF(C33="","",VLOOKUP(C33,'Formulation Pre-Products'!$B$11:$E$59,4,FALSE))</f>
        <v/>
      </c>
      <c r="E33" s="131"/>
      <c r="F33" s="131">
        <f t="shared" si="1"/>
        <v>0</v>
      </c>
      <c r="G33" s="96"/>
      <c r="H33" s="96"/>
      <c r="I33" s="260" t="str">
        <f t="shared" si="2"/>
        <v/>
      </c>
      <c r="J33" s="155"/>
      <c r="K33" s="94"/>
      <c r="L33" s="93"/>
      <c r="M33" s="106"/>
      <c r="N33" s="106"/>
      <c r="O33" s="85"/>
      <c r="P33" s="156">
        <v>413</v>
      </c>
      <c r="Q33" s="19"/>
    </row>
    <row r="34" spans="1:17" ht="15.75">
      <c r="A34" s="40">
        <v>25</v>
      </c>
      <c r="B34" s="96"/>
      <c r="C34" s="279"/>
      <c r="D34" s="259" t="str">
        <f>IF(C34="","",VLOOKUP(C34,'Formulation Pre-Products'!$B$11:$E$59,4,FALSE))</f>
        <v/>
      </c>
      <c r="E34" s="131"/>
      <c r="F34" s="131">
        <f t="shared" si="1"/>
        <v>0</v>
      </c>
      <c r="G34" s="96"/>
      <c r="H34" s="96"/>
      <c r="I34" s="260" t="str">
        <f t="shared" si="2"/>
        <v/>
      </c>
      <c r="J34" s="155"/>
      <c r="K34" s="94"/>
      <c r="L34" s="93"/>
      <c r="M34" s="106"/>
      <c r="N34" s="106"/>
      <c r="O34" s="85"/>
      <c r="P34" s="484">
        <v>420</v>
      </c>
      <c r="Q34" s="19"/>
    </row>
    <row r="35" spans="1:17" ht="15.75">
      <c r="A35" s="40">
        <v>26</v>
      </c>
      <c r="B35" s="96"/>
      <c r="C35" s="279"/>
      <c r="D35" s="259" t="str">
        <f>IF(C35="","",VLOOKUP(C35,'Formulation Pre-Products'!$B$11:$E$59,4,FALSE))</f>
        <v/>
      </c>
      <c r="E35" s="131"/>
      <c r="F35" s="131">
        <f t="shared" si="1"/>
        <v>0</v>
      </c>
      <c r="G35" s="96"/>
      <c r="H35" s="96"/>
      <c r="I35" s="260" t="str">
        <f t="shared" si="2"/>
        <v/>
      </c>
      <c r="J35" s="155"/>
      <c r="K35" s="94"/>
      <c r="L35" s="93"/>
      <c r="M35" s="106"/>
      <c r="N35" s="106"/>
      <c r="O35" s="85"/>
      <c r="P35" s="157" t="s">
        <v>403</v>
      </c>
      <c r="Q35" s="19"/>
    </row>
    <row r="36" spans="1:17" ht="15.75">
      <c r="A36" s="40">
        <v>27</v>
      </c>
      <c r="B36" s="96"/>
      <c r="C36" s="279"/>
      <c r="D36" s="259" t="str">
        <f>IF(C36="","",VLOOKUP(C36,'Formulation Pre-Products'!$B$11:$E$59,4,FALSE))</f>
        <v/>
      </c>
      <c r="E36" s="131"/>
      <c r="F36" s="131">
        <f t="shared" si="1"/>
        <v>0</v>
      </c>
      <c r="G36" s="96"/>
      <c r="H36" s="96"/>
      <c r="I36" s="260" t="str">
        <f t="shared" si="2"/>
        <v/>
      </c>
      <c r="J36" s="155"/>
      <c r="K36" s="94"/>
      <c r="L36" s="93"/>
      <c r="M36" s="106"/>
      <c r="N36" s="106"/>
      <c r="O36" s="85"/>
      <c r="P36" s="157" t="s">
        <v>404</v>
      </c>
      <c r="Q36" s="19"/>
    </row>
    <row r="37" spans="1:17" ht="15.75">
      <c r="A37" s="40">
        <v>28</v>
      </c>
      <c r="B37" s="96"/>
      <c r="C37" s="279"/>
      <c r="D37" s="259" t="str">
        <f>IF(C37="","",VLOOKUP(C37,'Formulation Pre-Products'!$B$11:$E$59,4,FALSE))</f>
        <v/>
      </c>
      <c r="E37" s="131"/>
      <c r="F37" s="131">
        <f t="shared" si="1"/>
        <v>0</v>
      </c>
      <c r="G37" s="96"/>
      <c r="H37" s="96"/>
      <c r="I37" s="260" t="str">
        <f t="shared" si="2"/>
        <v/>
      </c>
      <c r="J37" s="155"/>
      <c r="K37" s="94"/>
      <c r="L37" s="93"/>
      <c r="M37" s="106"/>
      <c r="N37" s="106"/>
      <c r="O37" s="85"/>
      <c r="P37" s="157" t="s">
        <v>405</v>
      </c>
      <c r="Q37" s="19"/>
    </row>
    <row r="38" spans="1:17" ht="15.75">
      <c r="A38" s="40">
        <v>29</v>
      </c>
      <c r="B38" s="96"/>
      <c r="C38" s="279"/>
      <c r="D38" s="259" t="str">
        <f>IF(C38="","",VLOOKUP(C38,'Formulation Pre-Products'!$B$11:$E$59,4,FALSE))</f>
        <v/>
      </c>
      <c r="E38" s="131"/>
      <c r="F38" s="131">
        <f t="shared" si="1"/>
        <v>0</v>
      </c>
      <c r="G38" s="96"/>
      <c r="H38" s="96"/>
      <c r="I38" s="260" t="str">
        <f t="shared" si="2"/>
        <v/>
      </c>
      <c r="J38" s="155"/>
      <c r="K38" s="94"/>
      <c r="L38" s="93"/>
      <c r="M38" s="106"/>
      <c r="N38" s="106"/>
      <c r="O38" s="85"/>
      <c r="P38" s="157" t="s">
        <v>406</v>
      </c>
      <c r="Q38" s="19"/>
    </row>
    <row r="39" spans="1:17" ht="15.75">
      <c r="A39" s="40">
        <v>30</v>
      </c>
      <c r="B39" s="96"/>
      <c r="C39" s="279"/>
      <c r="D39" s="259" t="str">
        <f>IF(C39="","",VLOOKUP(C39,'Formulation Pre-Products'!$B$11:$E$59,4,FALSE))</f>
        <v/>
      </c>
      <c r="E39" s="131"/>
      <c r="F39" s="131">
        <f t="shared" si="1"/>
        <v>0</v>
      </c>
      <c r="G39" s="96"/>
      <c r="H39" s="96"/>
      <c r="I39" s="260" t="str">
        <f t="shared" si="2"/>
        <v/>
      </c>
      <c r="J39" s="155"/>
      <c r="K39" s="94"/>
      <c r="L39" s="93"/>
      <c r="M39" s="106"/>
      <c r="N39" s="106"/>
      <c r="O39" s="85"/>
      <c r="P39" s="156">
        <v>334</v>
      </c>
      <c r="Q39" s="19"/>
    </row>
    <row r="40" spans="1:17" ht="15.75">
      <c r="A40" s="40">
        <v>31</v>
      </c>
      <c r="B40" s="96"/>
      <c r="C40" s="279"/>
      <c r="D40" s="259" t="str">
        <f>IF(C40="","",VLOOKUP(C40,'Formulation Pre-Products'!$B$11:$E$59,4,FALSE))</f>
        <v/>
      </c>
      <c r="E40" s="131"/>
      <c r="F40" s="131">
        <f t="shared" si="1"/>
        <v>0</v>
      </c>
      <c r="G40" s="96"/>
      <c r="H40" s="96"/>
      <c r="I40" s="260" t="str">
        <f t="shared" si="2"/>
        <v/>
      </c>
      <c r="J40" s="155"/>
      <c r="K40" s="94"/>
      <c r="L40" s="93"/>
      <c r="M40" s="106"/>
      <c r="N40" s="106"/>
      <c r="O40" s="85"/>
      <c r="P40" s="156">
        <v>317</v>
      </c>
      <c r="Q40" s="19"/>
    </row>
    <row r="41" spans="1:17" ht="15.75">
      <c r="A41" s="40">
        <v>32</v>
      </c>
      <c r="B41" s="96"/>
      <c r="C41" s="279"/>
      <c r="D41" s="259" t="str">
        <f>IF(C41="","",VLOOKUP(C41,'Formulation Pre-Products'!$B$11:$E$59,4,FALSE))</f>
        <v/>
      </c>
      <c r="E41" s="131"/>
      <c r="F41" s="131">
        <f t="shared" si="1"/>
        <v>0</v>
      </c>
      <c r="G41" s="96"/>
      <c r="H41" s="96"/>
      <c r="I41" s="260" t="str">
        <f t="shared" si="2"/>
        <v/>
      </c>
      <c r="J41" s="155"/>
      <c r="K41" s="94"/>
      <c r="L41" s="93"/>
      <c r="M41" s="106"/>
      <c r="N41" s="106"/>
      <c r="O41" s="85"/>
      <c r="P41" s="156"/>
      <c r="Q41" s="19"/>
    </row>
    <row r="42" spans="1:17" ht="15.75">
      <c r="A42" s="40">
        <v>33</v>
      </c>
      <c r="B42" s="96"/>
      <c r="C42" s="279"/>
      <c r="D42" s="259" t="str">
        <f>IF(C42="","",VLOOKUP(C42,'Formulation Pre-Products'!$B$11:$E$59,4,FALSE))</f>
        <v/>
      </c>
      <c r="E42" s="131"/>
      <c r="F42" s="131">
        <f t="shared" si="1"/>
        <v>0</v>
      </c>
      <c r="G42" s="96"/>
      <c r="H42" s="96"/>
      <c r="I42" s="260" t="str">
        <f t="shared" si="2"/>
        <v/>
      </c>
      <c r="J42" s="155"/>
      <c r="K42" s="94"/>
      <c r="L42" s="93"/>
      <c r="M42" s="106"/>
      <c r="N42" s="106"/>
      <c r="O42" s="85"/>
      <c r="P42" s="19"/>
      <c r="Q42" s="19"/>
    </row>
    <row r="43" spans="1:17" ht="15.75">
      <c r="A43" s="40">
        <v>34</v>
      </c>
      <c r="B43" s="96"/>
      <c r="C43" s="279"/>
      <c r="D43" s="259" t="str">
        <f>IF(C43="","",VLOOKUP(C43,'Formulation Pre-Products'!$B$11:$E$59,4,FALSE))</f>
        <v/>
      </c>
      <c r="E43" s="131"/>
      <c r="F43" s="131">
        <f t="shared" si="1"/>
        <v>0</v>
      </c>
      <c r="G43" s="96"/>
      <c r="H43" s="96"/>
      <c r="I43" s="260" t="str">
        <f t="shared" si="2"/>
        <v/>
      </c>
      <c r="J43" s="155"/>
      <c r="K43" s="94"/>
      <c r="L43" s="93"/>
      <c r="M43" s="106"/>
      <c r="N43" s="106"/>
      <c r="O43" s="85"/>
      <c r="P43" s="19"/>
      <c r="Q43" s="19"/>
    </row>
    <row r="44" spans="1:17" ht="15.75">
      <c r="A44" s="40">
        <v>35</v>
      </c>
      <c r="B44" s="96"/>
      <c r="C44" s="279"/>
      <c r="D44" s="259" t="str">
        <f>IF(C44="","",VLOOKUP(C44,'Formulation Pre-Products'!$B$11:$E$59,4,FALSE))</f>
        <v/>
      </c>
      <c r="E44" s="131"/>
      <c r="F44" s="131">
        <f t="shared" si="1"/>
        <v>0</v>
      </c>
      <c r="G44" s="96"/>
      <c r="H44" s="96"/>
      <c r="I44" s="260" t="str">
        <f t="shared" si="2"/>
        <v/>
      </c>
      <c r="J44" s="155"/>
      <c r="K44" s="94"/>
      <c r="L44" s="93"/>
      <c r="M44" s="106"/>
      <c r="N44" s="106"/>
      <c r="O44" s="85"/>
      <c r="P44" s="19"/>
      <c r="Q44" s="19"/>
    </row>
    <row r="45" spans="1:17" ht="15.75">
      <c r="A45" s="40">
        <v>36</v>
      </c>
      <c r="B45" s="96"/>
      <c r="C45" s="279"/>
      <c r="D45" s="259" t="str">
        <f>IF(C45="","",VLOOKUP(C45,'Formulation Pre-Products'!$B$11:$E$59,4,FALSE))</f>
        <v/>
      </c>
      <c r="E45" s="131"/>
      <c r="F45" s="131">
        <f t="shared" si="1"/>
        <v>0</v>
      </c>
      <c r="G45" s="96"/>
      <c r="H45" s="96"/>
      <c r="I45" s="260" t="str">
        <f t="shared" si="2"/>
        <v/>
      </c>
      <c r="J45" s="155"/>
      <c r="K45" s="94"/>
      <c r="L45" s="93"/>
      <c r="M45" s="106"/>
      <c r="N45" s="106"/>
      <c r="O45" s="85"/>
      <c r="P45" s="19"/>
      <c r="Q45" s="19"/>
    </row>
    <row r="46" spans="1:17" ht="15.75">
      <c r="A46" s="40">
        <v>37</v>
      </c>
      <c r="B46" s="96"/>
      <c r="C46" s="279"/>
      <c r="D46" s="259" t="str">
        <f>IF(C46="","",VLOOKUP(C46,'Formulation Pre-Products'!$B$11:$E$59,4,FALSE))</f>
        <v/>
      </c>
      <c r="E46" s="131"/>
      <c r="F46" s="131">
        <f t="shared" si="1"/>
        <v>0</v>
      </c>
      <c r="G46" s="96"/>
      <c r="H46" s="96"/>
      <c r="I46" s="260" t="str">
        <f t="shared" si="2"/>
        <v/>
      </c>
      <c r="J46" s="155"/>
      <c r="K46" s="94"/>
      <c r="L46" s="93"/>
      <c r="M46" s="106"/>
      <c r="N46" s="106"/>
      <c r="O46" s="85"/>
      <c r="P46" s="19"/>
      <c r="Q46" s="19"/>
    </row>
    <row r="47" spans="1:17" ht="15.75">
      <c r="A47" s="40">
        <v>38</v>
      </c>
      <c r="B47" s="96"/>
      <c r="C47" s="279"/>
      <c r="D47" s="259" t="str">
        <f>IF(C47="","",VLOOKUP(C47,'Formulation Pre-Products'!$B$11:$E$59,4,FALSE))</f>
        <v/>
      </c>
      <c r="E47" s="131"/>
      <c r="F47" s="131">
        <f t="shared" si="1"/>
        <v>0</v>
      </c>
      <c r="G47" s="96"/>
      <c r="H47" s="96"/>
      <c r="I47" s="260" t="str">
        <f t="shared" si="2"/>
        <v/>
      </c>
      <c r="J47" s="155"/>
      <c r="K47" s="94"/>
      <c r="L47" s="93"/>
      <c r="M47" s="106"/>
      <c r="N47" s="106"/>
      <c r="O47" s="85"/>
      <c r="P47" s="19"/>
      <c r="Q47" s="19"/>
    </row>
    <row r="48" spans="1:17" ht="15.75">
      <c r="A48" s="40">
        <v>39</v>
      </c>
      <c r="B48" s="96"/>
      <c r="C48" s="279"/>
      <c r="D48" s="259" t="str">
        <f>IF(C48="","",VLOOKUP(C48,'Formulation Pre-Products'!$B$11:$E$59,4,FALSE))</f>
        <v/>
      </c>
      <c r="E48" s="131"/>
      <c r="F48" s="131">
        <f t="shared" si="1"/>
        <v>0</v>
      </c>
      <c r="G48" s="96"/>
      <c r="H48" s="96"/>
      <c r="I48" s="260" t="str">
        <f t="shared" si="2"/>
        <v/>
      </c>
      <c r="J48" s="155"/>
      <c r="K48" s="94"/>
      <c r="L48" s="93"/>
      <c r="M48" s="106"/>
      <c r="N48" s="106"/>
      <c r="O48" s="85"/>
      <c r="P48" s="19"/>
      <c r="Q48" s="19"/>
    </row>
    <row r="49" spans="1:17" ht="15.75">
      <c r="A49" s="40">
        <v>40</v>
      </c>
      <c r="B49" s="96"/>
      <c r="C49" s="279"/>
      <c r="D49" s="259" t="str">
        <f>IF(C49="","",VLOOKUP(C49,'Formulation Pre-Products'!$B$11:$E$59,4,FALSE))</f>
        <v/>
      </c>
      <c r="E49" s="131"/>
      <c r="F49" s="131">
        <f t="shared" si="1"/>
        <v>0</v>
      </c>
      <c r="G49" s="96"/>
      <c r="H49" s="96"/>
      <c r="I49" s="260" t="str">
        <f t="shared" si="2"/>
        <v/>
      </c>
      <c r="J49" s="155"/>
      <c r="K49" s="94"/>
      <c r="L49" s="93"/>
      <c r="M49" s="106"/>
      <c r="N49" s="106"/>
      <c r="O49" s="85"/>
      <c r="P49" s="19"/>
      <c r="Q49" s="19"/>
    </row>
    <row r="50" spans="1:17" ht="15.75">
      <c r="A50" s="40">
        <v>41</v>
      </c>
      <c r="B50" s="96"/>
      <c r="C50" s="279"/>
      <c r="D50" s="259" t="str">
        <f>IF(C50="","",VLOOKUP(C50,'Formulation Pre-Products'!$B$11:$E$59,4,FALSE))</f>
        <v/>
      </c>
      <c r="E50" s="131"/>
      <c r="F50" s="131">
        <f t="shared" si="1"/>
        <v>0</v>
      </c>
      <c r="G50" s="96"/>
      <c r="H50" s="96"/>
      <c r="I50" s="260" t="str">
        <f t="shared" si="2"/>
        <v/>
      </c>
      <c r="J50" s="155"/>
      <c r="K50" s="94"/>
      <c r="L50" s="93"/>
      <c r="M50" s="106"/>
      <c r="N50" s="106"/>
      <c r="O50" s="85"/>
      <c r="P50" s="19"/>
      <c r="Q50" s="19"/>
    </row>
    <row r="51" spans="1:17" ht="15.75">
      <c r="A51" s="40">
        <v>42</v>
      </c>
      <c r="B51" s="96"/>
      <c r="C51" s="279"/>
      <c r="D51" s="259" t="str">
        <f>IF(C51="","",VLOOKUP(C51,'Formulation Pre-Products'!$B$11:$E$59,4,FALSE))</f>
        <v/>
      </c>
      <c r="E51" s="131"/>
      <c r="F51" s="131">
        <f t="shared" si="1"/>
        <v>0</v>
      </c>
      <c r="G51" s="96"/>
      <c r="H51" s="96"/>
      <c r="I51" s="260" t="str">
        <f t="shared" si="2"/>
        <v/>
      </c>
      <c r="J51" s="155"/>
      <c r="K51" s="94"/>
      <c r="L51" s="93"/>
      <c r="M51" s="106"/>
      <c r="N51" s="106"/>
      <c r="O51" s="85"/>
      <c r="P51" s="19"/>
      <c r="Q51" s="19"/>
    </row>
    <row r="52" spans="1:17" ht="15.75">
      <c r="A52" s="40">
        <v>43</v>
      </c>
      <c r="B52" s="96"/>
      <c r="C52" s="279"/>
      <c r="D52" s="259" t="str">
        <f>IF(C52="","",VLOOKUP(C52,'Formulation Pre-Products'!$B$11:$E$59,4,FALSE))</f>
        <v/>
      </c>
      <c r="E52" s="131"/>
      <c r="F52" s="131">
        <f t="shared" si="1"/>
        <v>0</v>
      </c>
      <c r="G52" s="96"/>
      <c r="H52" s="96"/>
      <c r="I52" s="260" t="str">
        <f t="shared" si="2"/>
        <v/>
      </c>
      <c r="J52" s="155"/>
      <c r="K52" s="94"/>
      <c r="L52" s="93"/>
      <c r="M52" s="106"/>
      <c r="N52" s="106"/>
      <c r="O52" s="85"/>
      <c r="P52" s="19"/>
      <c r="Q52" s="19"/>
    </row>
    <row r="53" spans="1:17" ht="15.75">
      <c r="A53" s="40">
        <v>44</v>
      </c>
      <c r="B53" s="96"/>
      <c r="C53" s="279"/>
      <c r="D53" s="259" t="str">
        <f>IF(C53="","",VLOOKUP(C53,'Formulation Pre-Products'!$B$11:$E$59,4,FALSE))</f>
        <v/>
      </c>
      <c r="E53" s="131"/>
      <c r="F53" s="131">
        <f t="shared" si="1"/>
        <v>0</v>
      </c>
      <c r="G53" s="96"/>
      <c r="H53" s="96"/>
      <c r="I53" s="260" t="str">
        <f t="shared" si="2"/>
        <v/>
      </c>
      <c r="J53" s="155"/>
      <c r="K53" s="94"/>
      <c r="L53" s="93"/>
      <c r="M53" s="106"/>
      <c r="N53" s="106"/>
      <c r="O53" s="85"/>
      <c r="P53" s="19"/>
      <c r="Q53" s="19"/>
    </row>
    <row r="54" spans="1:17" ht="15.75">
      <c r="A54" s="40">
        <v>45</v>
      </c>
      <c r="B54" s="96"/>
      <c r="C54" s="279"/>
      <c r="D54" s="259" t="str">
        <f>IF(C54="","",VLOOKUP(C54,'Formulation Pre-Products'!$B$11:$E$59,4,FALSE))</f>
        <v/>
      </c>
      <c r="E54" s="131"/>
      <c r="F54" s="131">
        <f t="shared" si="1"/>
        <v>0</v>
      </c>
      <c r="G54" s="96"/>
      <c r="H54" s="96"/>
      <c r="I54" s="260" t="str">
        <f t="shared" si="2"/>
        <v/>
      </c>
      <c r="J54" s="155"/>
      <c r="K54" s="94"/>
      <c r="L54" s="93"/>
      <c r="M54" s="106"/>
      <c r="N54" s="106"/>
      <c r="O54" s="85"/>
      <c r="P54" s="19"/>
      <c r="Q54" s="19"/>
    </row>
    <row r="55" spans="1:17" ht="15.75">
      <c r="A55" s="40">
        <v>46</v>
      </c>
      <c r="B55" s="96"/>
      <c r="C55" s="279"/>
      <c r="D55" s="259" t="str">
        <f>IF(C55="","",VLOOKUP(C55,'Formulation Pre-Products'!$B$11:$E$59,4,FALSE))</f>
        <v/>
      </c>
      <c r="E55" s="131"/>
      <c r="F55" s="131">
        <f t="shared" si="1"/>
        <v>0</v>
      </c>
      <c r="G55" s="96"/>
      <c r="H55" s="96"/>
      <c r="I55" s="260" t="str">
        <f t="shared" si="2"/>
        <v/>
      </c>
      <c r="J55" s="155"/>
      <c r="K55" s="94"/>
      <c r="L55" s="93"/>
      <c r="M55" s="106"/>
      <c r="N55" s="106"/>
      <c r="O55" s="85"/>
      <c r="P55" s="19"/>
      <c r="Q55" s="19"/>
    </row>
    <row r="56" spans="1:17" ht="15.75">
      <c r="A56" s="40">
        <v>47</v>
      </c>
      <c r="B56" s="96"/>
      <c r="C56" s="279"/>
      <c r="D56" s="259" t="str">
        <f>IF(C56="","",VLOOKUP(C56,'Formulation Pre-Products'!$B$11:$E$59,4,FALSE))</f>
        <v/>
      </c>
      <c r="E56" s="131"/>
      <c r="F56" s="131">
        <f t="shared" si="1"/>
        <v>0</v>
      </c>
      <c r="G56" s="96"/>
      <c r="H56" s="96"/>
      <c r="I56" s="260" t="str">
        <f t="shared" si="2"/>
        <v/>
      </c>
      <c r="J56" s="155"/>
      <c r="K56" s="94"/>
      <c r="L56" s="93"/>
      <c r="M56" s="106"/>
      <c r="N56" s="106"/>
      <c r="O56" s="85"/>
      <c r="P56" s="19"/>
      <c r="Q56" s="19"/>
    </row>
    <row r="57" spans="1:17" ht="15.75">
      <c r="A57" s="40">
        <v>48</v>
      </c>
      <c r="B57" s="96"/>
      <c r="C57" s="279"/>
      <c r="D57" s="259" t="str">
        <f>IF(C57="","",VLOOKUP(C57,'Formulation Pre-Products'!$B$11:$E$59,4,FALSE))</f>
        <v/>
      </c>
      <c r="E57" s="131"/>
      <c r="F57" s="131">
        <f t="shared" si="1"/>
        <v>0</v>
      </c>
      <c r="G57" s="96"/>
      <c r="H57" s="96"/>
      <c r="I57" s="260" t="str">
        <f t="shared" si="2"/>
        <v/>
      </c>
      <c r="J57" s="155"/>
      <c r="K57" s="94"/>
      <c r="L57" s="93"/>
      <c r="M57" s="106"/>
      <c r="N57" s="106"/>
      <c r="O57" s="85"/>
      <c r="P57" s="19"/>
      <c r="Q57" s="19"/>
    </row>
    <row r="58" spans="1:17" ht="15.75">
      <c r="A58" s="40">
        <v>49</v>
      </c>
      <c r="B58" s="96"/>
      <c r="C58" s="279"/>
      <c r="D58" s="259" t="str">
        <f>IF(C58="","",VLOOKUP(C58,'Formulation Pre-Products'!$B$11:$E$59,4,FALSE))</f>
        <v/>
      </c>
      <c r="E58" s="131"/>
      <c r="F58" s="131">
        <f t="shared" si="1"/>
        <v>0</v>
      </c>
      <c r="G58" s="96"/>
      <c r="H58" s="96"/>
      <c r="I58" s="260" t="str">
        <f t="shared" si="2"/>
        <v/>
      </c>
      <c r="J58" s="155"/>
      <c r="K58" s="94"/>
      <c r="L58" s="93"/>
      <c r="M58" s="106"/>
      <c r="N58" s="106"/>
      <c r="O58" s="85"/>
      <c r="P58" s="19"/>
      <c r="Q58" s="19"/>
    </row>
    <row r="59" spans="1:17" ht="15.75">
      <c r="A59" s="40">
        <v>50</v>
      </c>
      <c r="B59" s="96"/>
      <c r="C59" s="279"/>
      <c r="D59" s="259" t="str">
        <f>IF(C59="","",VLOOKUP(C59,'Formulation Pre-Products'!$B$11:$E$59,4,FALSE))</f>
        <v/>
      </c>
      <c r="E59" s="131"/>
      <c r="F59" s="131">
        <f t="shared" si="1"/>
        <v>0</v>
      </c>
      <c r="G59" s="96"/>
      <c r="H59" s="96"/>
      <c r="I59" s="260" t="str">
        <f t="shared" si="2"/>
        <v/>
      </c>
      <c r="J59" s="155"/>
      <c r="K59" s="94"/>
      <c r="L59" s="93"/>
      <c r="M59" s="106"/>
      <c r="N59" s="106"/>
      <c r="O59" s="85"/>
      <c r="P59" s="19"/>
      <c r="Q59" s="19"/>
    </row>
    <row r="60" spans="1:17" ht="16.5" thickBot="1">
      <c r="A60" s="43"/>
      <c r="B60" s="187" t="str">
        <f>'Formulation Pre-Products'!B60</f>
        <v>Summe:</v>
      </c>
      <c r="C60" s="44"/>
      <c r="D60" s="44"/>
      <c r="E60" s="44"/>
      <c r="F60" s="44"/>
      <c r="G60" s="43"/>
      <c r="H60" s="77"/>
      <c r="I60" s="34">
        <f>SUM(I10:I59)</f>
        <v>0</v>
      </c>
      <c r="J60" s="47"/>
      <c r="K60" s="47"/>
      <c r="L60" s="47"/>
      <c r="M60" s="47"/>
      <c r="N60" s="47"/>
      <c r="O60" s="47"/>
      <c r="P60" s="19"/>
      <c r="Q60" s="19"/>
    </row>
    <row r="61" spans="1:17" ht="16.5" thickTop="1">
      <c r="A61" s="24"/>
      <c r="B61" s="21"/>
      <c r="C61" s="49"/>
      <c r="D61" s="49"/>
      <c r="E61" s="49"/>
      <c r="F61" s="49"/>
      <c r="G61" s="24"/>
      <c r="H61" s="49"/>
      <c r="I61" s="23" t="str">
        <f>IF('Formulation Pre-Products'!$C$2=Languages!A3,Languages!A25,Languages!B25)</f>
        <v>(muss 100 ergeben)</v>
      </c>
      <c r="J61" s="51"/>
      <c r="K61" s="51"/>
      <c r="L61" s="51"/>
      <c r="M61" s="51"/>
      <c r="N61" s="51"/>
      <c r="O61" s="51"/>
      <c r="P61" s="19"/>
      <c r="Q61" s="19"/>
    </row>
    <row r="62" spans="1:17" ht="15.75">
      <c r="A62" s="24"/>
      <c r="B62" s="49"/>
      <c r="C62" s="24"/>
      <c r="D62" s="24"/>
      <c r="E62" s="24"/>
      <c r="F62" s="24"/>
      <c r="G62" s="49"/>
      <c r="H62" s="49"/>
      <c r="I62" s="49"/>
      <c r="J62" s="49"/>
      <c r="K62" s="52"/>
      <c r="L62" s="52"/>
      <c r="M62" s="52"/>
      <c r="N62" s="52"/>
      <c r="O62" s="52"/>
      <c r="P62" s="19"/>
      <c r="Q62" s="19"/>
    </row>
    <row r="63" spans="1:17" ht="30" customHeight="1">
      <c r="A63" s="24"/>
      <c r="B63" s="490" t="str">
        <f>'Formulation Pre-Products'!B63:H63</f>
        <v>1) Verordnung (EG) Nr. 1272/2008 über die Einstufung, Kennzeichnung und Verpackung von
 Stoffen und Gemischen, zur Änderung und Aufhebung der Richtlinien 67/548/EWG und 1999/45/EG und zur Änderung der Verordnung (EG) Nr. 1907/2006</v>
      </c>
      <c r="C63" s="491" t="e">
        <f>IF('Formulation Pre-Products'!$C$2="Deutsch",Languages!#REF!,Languages!#REF!)</f>
        <v>#REF!</v>
      </c>
      <c r="D63" s="491"/>
      <c r="E63" s="491"/>
      <c r="F63" s="491"/>
      <c r="G63" s="491" t="e">
        <f>IF('Formulation Pre-Products'!$C$2="Deutsch",Languages!#REF!,Languages!#REF!)</f>
        <v>#REF!</v>
      </c>
      <c r="H63" s="491" t="e">
        <f>IF('Formulation Pre-Products'!$C$2="Deutsch",Languages!#REF!,Languages!#REF!)</f>
        <v>#REF!</v>
      </c>
      <c r="I63" s="491" t="e">
        <f>IF('Formulation Pre-Products'!$C$2="Deutsch",Languages!#REF!,Languages!#REF!)</f>
        <v>#REF!</v>
      </c>
      <c r="J63" s="491" t="e">
        <f>IF('Formulation Pre-Products'!$C$2="Deutsch",Languages!#REF!,Languages!#REF!)</f>
        <v>#REF!</v>
      </c>
      <c r="K63" s="491" t="e">
        <f>IF('Formulation Pre-Products'!$C$2="Deutsch",Languages!#REF!,Languages!#REF!)</f>
        <v>#REF!</v>
      </c>
      <c r="L63" s="51"/>
      <c r="M63" s="51"/>
      <c r="N63" s="51"/>
      <c r="O63" s="51"/>
      <c r="P63" s="19"/>
      <c r="Q63" s="19"/>
    </row>
    <row r="64" spans="1:17" ht="15.75">
      <c r="A64" s="24"/>
      <c r="B64" s="53" t="str">
        <f>IF('Formulation Pre-Products'!$C$2=Languages!A3,Languages!A29,Languages!B29)</f>
        <v>3) Anzugeben sind alle Inhaltsstoffe. Bei Duftstoffen kann die Eingabe der einzelnen Inhaltsstoffe entfallen, sofern alle Inhaltsstoffe im SDS aufgeführt werden.</v>
      </c>
      <c r="C64" s="54"/>
      <c r="D64" s="54"/>
      <c r="E64" s="54"/>
      <c r="F64" s="54"/>
      <c r="G64" s="53"/>
      <c r="H64" s="53"/>
      <c r="I64" s="53"/>
      <c r="J64" s="53"/>
      <c r="K64" s="55"/>
      <c r="L64" s="51"/>
      <c r="M64" s="51"/>
      <c r="N64" s="51"/>
      <c r="O64" s="51"/>
      <c r="P64" s="19"/>
      <c r="Q64" s="19"/>
    </row>
    <row r="65" spans="1:17" ht="15.75">
      <c r="A65" s="24"/>
      <c r="B65" s="49"/>
      <c r="C65" s="24"/>
      <c r="D65" s="24"/>
      <c r="E65" s="24"/>
      <c r="F65" s="24"/>
      <c r="G65" s="49"/>
      <c r="H65" s="49"/>
      <c r="I65" s="49"/>
      <c r="J65" s="49"/>
      <c r="K65" s="52"/>
      <c r="L65" s="51"/>
      <c r="M65" s="51"/>
      <c r="N65" s="51"/>
      <c r="O65" s="51"/>
      <c r="P65" s="19"/>
      <c r="Q65" s="19"/>
    </row>
    <row r="66" spans="1:17" ht="46.5" customHeight="1">
      <c r="A66" s="17"/>
      <c r="B66" s="505" t="str">
        <f>'Formulation Pre-Products'!B65</f>
        <v>Bemerkungen Antragsteller</v>
      </c>
      <c r="C66" s="506"/>
      <c r="D66" s="506"/>
      <c r="E66" s="506"/>
      <c r="F66" s="506"/>
      <c r="G66" s="506"/>
      <c r="H66" s="506"/>
      <c r="I66" s="506"/>
      <c r="J66" s="506"/>
      <c r="K66" s="507"/>
      <c r="L66" s="51"/>
      <c r="M66" s="51"/>
      <c r="N66" s="51"/>
      <c r="O66" s="51"/>
      <c r="P66" s="19"/>
      <c r="Q66" s="19"/>
    </row>
    <row r="67" spans="1:17" ht="15.75">
      <c r="A67" s="24"/>
      <c r="B67" s="49"/>
      <c r="C67" s="24"/>
      <c r="D67" s="24"/>
      <c r="E67" s="24"/>
      <c r="F67" s="24"/>
      <c r="G67" s="49"/>
      <c r="H67" s="49"/>
      <c r="I67" s="49"/>
      <c r="J67" s="49"/>
      <c r="K67" s="52"/>
      <c r="L67" s="51"/>
      <c r="M67" s="51"/>
      <c r="N67" s="51"/>
      <c r="O67" s="51"/>
      <c r="P67" s="19"/>
      <c r="Q67" s="19"/>
    </row>
    <row r="68" spans="1:17" ht="15.75">
      <c r="A68" s="56"/>
      <c r="B68" s="57"/>
      <c r="C68" s="56"/>
      <c r="D68" s="56"/>
      <c r="E68" s="56"/>
      <c r="F68" s="56"/>
      <c r="G68" s="57"/>
      <c r="H68" s="57"/>
      <c r="I68" s="57"/>
      <c r="J68" s="57"/>
      <c r="K68" s="58"/>
      <c r="L68" s="51"/>
      <c r="M68" s="51"/>
      <c r="N68" s="51"/>
      <c r="O68" s="51"/>
      <c r="P68" s="19"/>
      <c r="Q68" s="19"/>
    </row>
    <row r="69" spans="1:17" ht="15.75">
      <c r="A69" s="56"/>
      <c r="B69" s="57"/>
      <c r="C69" s="56"/>
      <c r="D69" s="56"/>
      <c r="E69" s="56"/>
      <c r="F69" s="56"/>
      <c r="G69" s="57"/>
      <c r="H69" s="57"/>
      <c r="I69" s="57"/>
      <c r="J69" s="57"/>
      <c r="K69" s="58"/>
      <c r="L69" s="58"/>
      <c r="M69" s="58"/>
      <c r="N69" s="58"/>
      <c r="O69" s="58"/>
      <c r="P69" s="19"/>
      <c r="Q69" s="19"/>
    </row>
    <row r="70" spans="1:17" ht="15.75">
      <c r="A70" s="56"/>
      <c r="B70" s="57"/>
      <c r="C70" s="56"/>
      <c r="D70" s="56"/>
      <c r="E70" s="56"/>
      <c r="F70" s="56"/>
      <c r="G70" s="57"/>
      <c r="H70" s="57"/>
      <c r="I70" s="57"/>
      <c r="J70" s="57"/>
      <c r="K70" s="58"/>
      <c r="L70" s="58"/>
      <c r="M70" s="58"/>
      <c r="N70" s="58"/>
      <c r="O70" s="58"/>
      <c r="P70" s="19"/>
      <c r="Q70" s="19"/>
    </row>
    <row r="71" spans="1:17" ht="15.75">
      <c r="A71" s="56"/>
      <c r="B71" s="57"/>
      <c r="C71" s="56"/>
      <c r="D71" s="56"/>
      <c r="E71" s="56"/>
      <c r="F71" s="56"/>
      <c r="G71" s="57"/>
      <c r="H71" s="57"/>
      <c r="I71" s="57"/>
      <c r="J71" s="57"/>
      <c r="K71" s="58"/>
      <c r="L71" s="58"/>
      <c r="M71" s="58"/>
      <c r="N71" s="58"/>
      <c r="O71" s="58"/>
      <c r="P71" s="19"/>
      <c r="Q71" s="19"/>
    </row>
    <row r="72" spans="1:17" ht="15.75">
      <c r="A72" s="5"/>
      <c r="B72" s="3"/>
      <c r="C72" s="5"/>
      <c r="D72" s="5"/>
      <c r="E72" s="5"/>
      <c r="F72" s="5"/>
      <c r="G72" s="3"/>
      <c r="H72" s="3"/>
      <c r="I72" s="3"/>
      <c r="J72" s="3"/>
      <c r="K72" s="4"/>
      <c r="L72" s="4"/>
      <c r="M72" s="4"/>
      <c r="N72" s="4"/>
      <c r="O72" s="4"/>
      <c r="P72" s="19"/>
      <c r="Q72" s="19"/>
    </row>
    <row r="73" spans="1:17" ht="15.75">
      <c r="A73" s="5"/>
      <c r="B73" s="3"/>
      <c r="C73" s="5"/>
      <c r="D73" s="5"/>
      <c r="E73" s="5"/>
      <c r="F73" s="5"/>
      <c r="G73" s="3"/>
      <c r="H73" s="3"/>
      <c r="I73" s="3"/>
      <c r="J73" s="3"/>
      <c r="K73" s="4"/>
      <c r="L73" s="4"/>
      <c r="M73" s="4"/>
      <c r="N73" s="4"/>
      <c r="O73" s="4"/>
      <c r="P73" s="19"/>
      <c r="Q73" s="19"/>
    </row>
    <row r="74" spans="1:17" ht="15.75">
      <c r="A74" s="5"/>
      <c r="B74" s="3"/>
      <c r="C74" s="5"/>
      <c r="D74" s="5"/>
      <c r="E74" s="5"/>
      <c r="F74" s="5"/>
      <c r="G74" s="3"/>
      <c r="H74" s="3"/>
      <c r="I74" s="3"/>
      <c r="J74" s="3"/>
      <c r="K74" s="4"/>
      <c r="L74" s="4"/>
      <c r="M74" s="4"/>
      <c r="N74" s="4"/>
      <c r="O74" s="4"/>
      <c r="P74" s="19"/>
      <c r="Q74" s="19"/>
    </row>
    <row r="75" spans="1:17" ht="15.75">
      <c r="A75" s="5"/>
      <c r="B75" s="3"/>
      <c r="C75" s="5"/>
      <c r="D75" s="5"/>
      <c r="E75" s="5"/>
      <c r="F75" s="5"/>
      <c r="G75" s="3"/>
      <c r="H75" s="3"/>
      <c r="I75" s="3"/>
      <c r="J75" s="3"/>
      <c r="K75" s="4"/>
      <c r="L75" s="4"/>
      <c r="M75" s="4"/>
      <c r="N75" s="4"/>
      <c r="O75" s="4"/>
      <c r="P75" s="19"/>
      <c r="Q75" s="19"/>
    </row>
    <row r="76" spans="1:17" ht="15.75">
      <c r="P76" s="19"/>
      <c r="Q76" s="19"/>
    </row>
  </sheetData>
  <sheetProtection algorithmName="SHA-512" hashValue="zan7pl3J7zxWHBOI0dcfFz/3zkhTbBQV9XEYOYNaraSpng7o++NJmf2atm59ioUCaSb4GHDcMQN/9/f864JdKQ==" saltValue="IXNJ0RJdEcGMLtdwABnSZA==" spinCount="100000" sheet="1" formatCells="0" formatColumns="0" formatRows="0" selectLockedCells="1" autoFilter="0"/>
  <autoFilter ref="B8:B61" xr:uid="{00000000-0009-0000-0000-000003000000}"/>
  <mergeCells count="12">
    <mergeCell ref="A3:B3"/>
    <mergeCell ref="A4:B4"/>
    <mergeCell ref="C3:I3"/>
    <mergeCell ref="C4:I4"/>
    <mergeCell ref="C5:I5"/>
    <mergeCell ref="M8:M9"/>
    <mergeCell ref="N8:N9"/>
    <mergeCell ref="B66:K66"/>
    <mergeCell ref="B63:K63"/>
    <mergeCell ref="A5:B5"/>
    <mergeCell ref="A6:B6"/>
    <mergeCell ref="C6:I6"/>
  </mergeCells>
  <phoneticPr fontId="4" type="noConversion"/>
  <conditionalFormatting sqref="I11:I59">
    <cfRule type="expression" dxfId="66" priority="13">
      <formula>I11&gt;=0.01</formula>
    </cfRule>
  </conditionalFormatting>
  <conditionalFormatting sqref="I11:I59">
    <cfRule type="expression" dxfId="65" priority="5">
      <formula>I11=""</formula>
    </cfRule>
    <cfRule type="expression" dxfId="64" priority="12">
      <formula>I11&gt;=0.01</formula>
    </cfRule>
  </conditionalFormatting>
  <conditionalFormatting sqref="J11:J59">
    <cfRule type="expression" dxfId="63" priority="11">
      <formula>$I11&gt;=0.01</formula>
    </cfRule>
  </conditionalFormatting>
  <conditionalFormatting sqref="J11:J59">
    <cfRule type="expression" dxfId="62" priority="10">
      <formula>OR(J11="300",J11=301,J11=304,J11=310)</formula>
    </cfRule>
  </conditionalFormatting>
  <conditionalFormatting sqref="J11:J59">
    <cfRule type="expression" dxfId="61" priority="4">
      <formula>I11=""</formula>
    </cfRule>
    <cfRule type="expression" dxfId="60" priority="8">
      <formula>SUMPRODUCT(ISNUMBER(FIND($P$11:$P$40,J11))*1)&gt;0</formula>
    </cfRule>
  </conditionalFormatting>
  <conditionalFormatting sqref="I60">
    <cfRule type="expression" dxfId="59" priority="7">
      <formula>I60&lt;&gt;100</formula>
    </cfRule>
  </conditionalFormatting>
  <conditionalFormatting sqref="C11:H11 J11:O59 E12:E59 G12:H59 C12:C59">
    <cfRule type="expression" dxfId="58" priority="2">
      <formula>$B11=""</formula>
    </cfRule>
  </conditionalFormatting>
  <dataValidations count="7">
    <dataValidation type="list" allowBlank="1" showErrorMessage="1" errorTitle="Vorprodukt" error="Not possible" promptTitle="Vorproduktenummer" prompt="Bitte eingeben oder auswählen, in welchem Vorprodukt diie Substanz enthalten ist." sqref="C13" xr:uid="{00000000-0002-0000-0300-000000000000}">
      <formula1>VPName</formula1>
    </dataValidation>
    <dataValidation type="list" allowBlank="1" showInputMessage="1" showErrorMessage="1" error="please select" sqref="H11:H59" xr:uid="{00000000-0002-0000-0300-000001000000}">
      <formula1>Funktion</formula1>
    </dataValidation>
    <dataValidation type="list" allowBlank="1" showInputMessage="1" showErrorMessage="1" sqref="K11:K59" xr:uid="{00000000-0002-0000-0300-000002000000}">
      <formula1>BCF</formula1>
    </dataValidation>
    <dataValidation type="list" allowBlank="1" showInputMessage="1" showErrorMessage="1" sqref="O11:O59" xr:uid="{00000000-0002-0000-0300-000003000000}">
      <formula1>janein</formula1>
    </dataValidation>
    <dataValidation type="decimal" allowBlank="1" showErrorMessage="1" errorTitle="Vorprodukt" error="Not possible" promptTitle="Vorproduktenummer" prompt="Bitte eingeben oder auswählen, in welchem Vorprodukt diie Substanz enthalten ist." sqref="E11:E59" xr:uid="{00000000-0002-0000-0300-000004000000}">
      <formula1>0</formula1>
      <formula2>100</formula2>
    </dataValidation>
    <dataValidation allowBlank="1" showErrorMessage="1" errorTitle="Vorprodukt" error="Not possible" promptTitle="Vorproduktenummer" prompt="Bitte eingeben oder auswählen, in welchem Vorprodukt diie Substanz enthalten ist." sqref="F11:F59 D11:D59" xr:uid="{00000000-0002-0000-0300-000005000000}"/>
    <dataValidation type="list" showErrorMessage="1" errorTitle="Vorprodukt" error="Not possible" promptTitle="Vorproduktenummer" prompt="Bitte eingeben oder auswählen, in welchem Vorprodukt diie Substanz enthalten ist." sqref="C11:C12 C14:C59" xr:uid="{00000000-0002-0000-0300-000006000000}">
      <formula1>VPName</formula1>
    </dataValidation>
  </dataValidations>
  <pageMargins left="0.78740157499999996" right="0.78740157499999996" top="0.984251969" bottom="0.984251969" header="0.4921259845" footer="0.4921259845"/>
  <pageSetup paperSize="9" scale="40" orientation="landscape" r:id="rId1"/>
  <headerFooter alignWithMargins="0"/>
  <ignoredErrors>
    <ignoredError sqref="C3:C4 G5:H5 B66 C5:C6 I11:I59 F11:F13 F26:F59" unlockedFormula="1"/>
    <ignoredError sqref="P35:P38" numberStoredAsText="1"/>
    <ignoredError sqref="F14:F25" evalError="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pageSetUpPr fitToPage="1"/>
  </sheetPr>
  <dimension ref="A1:V83"/>
  <sheetViews>
    <sheetView zoomScale="97" zoomScaleNormal="97" workbookViewId="0">
      <selection activeCell="T12" sqref="T12"/>
    </sheetView>
  </sheetViews>
  <sheetFormatPr baseColWidth="10" defaultColWidth="11.42578125" defaultRowHeight="12.75"/>
  <cols>
    <col min="1" max="1" width="4.140625" style="1" customWidth="1"/>
    <col min="2" max="2" width="35.28515625" customWidth="1"/>
    <col min="3" max="3" width="10.5703125" style="1" bestFit="1" customWidth="1"/>
    <col min="4" max="4" width="15.85546875" customWidth="1"/>
    <col min="5" max="5" width="11" bestFit="1" customWidth="1"/>
    <col min="6" max="6" width="41.85546875" customWidth="1"/>
    <col min="7" max="7" width="17" bestFit="1" customWidth="1"/>
    <col min="8" max="8" width="10.42578125" bestFit="1" customWidth="1"/>
    <col min="9" max="9" width="9.28515625" customWidth="1"/>
    <col min="10" max="11" width="8.7109375" customWidth="1"/>
    <col min="12" max="12" width="10.7109375" customWidth="1"/>
    <col min="13" max="13" width="8.7109375" style="2" customWidth="1"/>
    <col min="14" max="14" width="9.28515625" style="2" customWidth="1"/>
    <col min="15" max="15" width="8.7109375" style="2" customWidth="1"/>
    <col min="16" max="16" width="9.85546875" hidden="1" customWidth="1"/>
    <col min="17" max="17" width="9.85546875" customWidth="1"/>
    <col min="18" max="19" width="8.5703125" hidden="1" customWidth="1"/>
    <col min="20" max="20" width="9.5703125" style="2" bestFit="1" customWidth="1"/>
  </cols>
  <sheetData>
    <row r="1" spans="1:22" ht="15.75">
      <c r="A1" s="17"/>
      <c r="B1" s="150" t="str">
        <f>IF('Formulation Pre-Products'!$C$2=Languages!A3,Languages!A107,Languages!B107)</f>
        <v>„Rinse-off“-Kosmetikprodukte: DID-Nr aller Inhaltsstoffe bzw. Werte nach Teil B der DID-Liste</v>
      </c>
      <c r="C1" s="18"/>
      <c r="D1" s="17"/>
      <c r="E1" s="19"/>
      <c r="F1" s="10"/>
      <c r="G1" s="19" t="str">
        <f>'Formulation Pre-Products'!F1</f>
        <v>Anlage 2 zur DE-UZ 203 (Ausgabe Januar 2020) V1</v>
      </c>
      <c r="H1" s="20"/>
      <c r="I1" s="20"/>
      <c r="K1" s="57"/>
      <c r="L1" s="57"/>
      <c r="M1" s="59"/>
      <c r="N1" s="20"/>
      <c r="O1" s="59"/>
      <c r="P1" s="59"/>
      <c r="Q1" s="59"/>
      <c r="R1" s="57"/>
      <c r="S1" s="57"/>
      <c r="T1" s="57"/>
      <c r="U1" s="57"/>
      <c r="V1" s="57"/>
    </row>
    <row r="2" spans="1:22">
      <c r="A2" s="24"/>
      <c r="B2" s="49"/>
      <c r="C2" s="49"/>
      <c r="D2" s="24"/>
      <c r="E2" s="49"/>
      <c r="F2" s="57"/>
      <c r="G2" s="156"/>
      <c r="H2" s="49"/>
      <c r="I2" s="49"/>
      <c r="J2" s="146"/>
      <c r="K2" s="57"/>
      <c r="L2" s="57"/>
      <c r="M2" s="52"/>
      <c r="N2" s="52"/>
      <c r="O2" s="52"/>
      <c r="P2" s="52"/>
      <c r="Q2" s="52"/>
      <c r="R2" s="57"/>
      <c r="S2" s="57"/>
      <c r="T2" s="57"/>
      <c r="U2" s="57"/>
      <c r="V2" s="57"/>
    </row>
    <row r="3" spans="1:22">
      <c r="A3" s="488" t="str">
        <f>'Formulation Pre-Products'!A3</f>
        <v>Zeichennehmer:</v>
      </c>
      <c r="B3" s="489"/>
      <c r="C3" s="519">
        <f>'Formulation Pre-Products'!C3:E3</f>
        <v>0</v>
      </c>
      <c r="D3" s="519"/>
      <c r="E3" s="519"/>
      <c r="F3" s="519"/>
      <c r="G3" s="20"/>
      <c r="H3" s="57"/>
      <c r="I3" s="57"/>
      <c r="J3" s="57"/>
      <c r="K3" s="57"/>
      <c r="L3" s="57"/>
      <c r="M3" s="57"/>
      <c r="N3" s="57"/>
      <c r="O3" s="57"/>
      <c r="P3" s="57"/>
      <c r="Q3" s="57"/>
      <c r="R3" s="57"/>
      <c r="S3" s="57"/>
      <c r="T3" s="57"/>
      <c r="U3" s="57"/>
      <c r="V3" s="57"/>
    </row>
    <row r="4" spans="1:22" ht="15">
      <c r="A4" s="488" t="str">
        <f>'Formulation Pre-Products'!A4</f>
        <v>Zeichenanwender / Produktname:</v>
      </c>
      <c r="B4" s="489"/>
      <c r="C4" s="519">
        <f>'Formulation Pre-Products'!C4:E4</f>
        <v>0</v>
      </c>
      <c r="D4" s="519"/>
      <c r="E4" s="519"/>
      <c r="F4" s="519"/>
      <c r="G4" s="20"/>
      <c r="H4" s="98" t="str">
        <f>'Formulation Pre-Products'!G3</f>
        <v>Datum:</v>
      </c>
      <c r="I4" s="522">
        <f>'Formulation Pre-Products'!H3</f>
        <v>0</v>
      </c>
      <c r="J4" s="523"/>
      <c r="K4" s="57"/>
      <c r="L4" s="57"/>
      <c r="M4" s="57"/>
      <c r="N4" s="57"/>
      <c r="O4" s="57"/>
      <c r="P4" s="57"/>
      <c r="Q4" s="57"/>
      <c r="R4" s="57"/>
      <c r="S4" s="57"/>
      <c r="T4" s="57"/>
      <c r="U4" s="57"/>
      <c r="V4" s="57"/>
    </row>
    <row r="5" spans="1:22" ht="15">
      <c r="A5" s="488" t="str">
        <f>'Formulation Pre-Products'!A5</f>
        <v>Vertragsnummer:</v>
      </c>
      <c r="B5" s="489"/>
      <c r="C5" s="519">
        <f>'Formulation Pre-Products'!C5:E5</f>
        <v>0</v>
      </c>
      <c r="D5" s="519"/>
      <c r="E5" s="519"/>
      <c r="F5" s="519"/>
      <c r="G5" s="20"/>
      <c r="H5" s="98" t="str">
        <f>'Formulation Pre-Products'!G4</f>
        <v>Version:</v>
      </c>
      <c r="I5" s="524">
        <f>'Formulation Pre-Products'!H4</f>
        <v>0</v>
      </c>
      <c r="J5" s="525"/>
      <c r="K5" s="57"/>
      <c r="L5" s="57"/>
      <c r="M5" s="20" t="str">
        <f>'Formulation Pre-Products'!F6</f>
        <v>(nur die rot unterlegten Felder auswählen oder ausfüllen)</v>
      </c>
      <c r="N5" s="57"/>
      <c r="O5" s="57"/>
      <c r="P5" s="57"/>
      <c r="Q5" s="57"/>
      <c r="R5" s="57"/>
      <c r="S5" s="57"/>
      <c r="T5" s="57"/>
      <c r="U5" s="57"/>
      <c r="V5" s="57"/>
    </row>
    <row r="6" spans="1:22" ht="15.75">
      <c r="A6" s="488" t="str">
        <f>'Formulation Pre-Products'!A6</f>
        <v>Produktart:</v>
      </c>
      <c r="B6" s="489"/>
      <c r="C6" s="519">
        <f>'Formulation Pre-Products'!C6:D6</f>
        <v>0</v>
      </c>
      <c r="D6" s="519"/>
      <c r="E6" s="519"/>
      <c r="F6" s="519"/>
      <c r="G6" s="20"/>
      <c r="H6" s="60"/>
      <c r="I6" s="57"/>
      <c r="J6" s="57"/>
      <c r="K6" s="57"/>
      <c r="L6" s="57"/>
      <c r="M6" s="57"/>
      <c r="N6" s="57"/>
      <c r="O6" s="57"/>
      <c r="P6" s="57"/>
      <c r="Q6" s="57"/>
      <c r="R6" s="57"/>
      <c r="S6" s="57"/>
      <c r="T6" s="19"/>
      <c r="U6" s="19"/>
      <c r="V6" s="19"/>
    </row>
    <row r="7" spans="1:22" ht="9.75" customHeight="1">
      <c r="A7" s="36"/>
      <c r="B7" s="37"/>
      <c r="C7" s="37"/>
      <c r="D7" s="37"/>
      <c r="E7" s="37"/>
      <c r="F7" s="57"/>
      <c r="G7" s="37"/>
      <c r="H7" s="37"/>
      <c r="I7" s="37"/>
      <c r="J7" s="37"/>
      <c r="K7" s="37"/>
      <c r="L7" s="37"/>
      <c r="M7" s="37"/>
      <c r="N7" s="61"/>
      <c r="O7" s="52"/>
      <c r="P7" s="37"/>
      <c r="Q7" s="37"/>
      <c r="R7" s="57"/>
      <c r="S7" s="57"/>
      <c r="T7" s="19"/>
      <c r="U7" s="19"/>
      <c r="V7" s="19"/>
    </row>
    <row r="8" spans="1:22" ht="27" customHeight="1">
      <c r="A8" s="38" t="str">
        <f>'Ingoing Substances'!A8</f>
        <v>lfd.</v>
      </c>
      <c r="B8" s="101" t="str">
        <f>'Ingoing Substances'!B8</f>
        <v>Inhaltsstoff 3)</v>
      </c>
      <c r="C8" s="27" t="str">
        <f>'Ingoing Substances'!C8</f>
        <v>im Vorprodukt enthalten</v>
      </c>
      <c r="D8" s="38" t="s">
        <v>2</v>
      </c>
      <c r="E8" s="38" t="s">
        <v>186</v>
      </c>
      <c r="F8" s="38" t="s">
        <v>189</v>
      </c>
      <c r="G8" s="27" t="str">
        <f>'Ingoing Substances'!I8</f>
        <v>Gewicht
in der Rezeptur in</v>
      </c>
      <c r="H8" s="516" t="str">
        <f>IF('Formulation Pre-Products'!$C$2=Languages!A3,Languages!A35,Languages!B35)</f>
        <v>Eingaben nur für Substanzen, die nicht in der DID-Liste enthalten sind!</v>
      </c>
      <c r="I8" s="517">
        <f>IF('Formulation Pre-Products'!$C$2="Deutsch",Languages!D10,Languages!E10)</f>
        <v>0</v>
      </c>
      <c r="J8" s="517">
        <f>IF('Formulation Pre-Products'!$C$2="Deutsch",Languages!E10,Languages!F10)</f>
        <v>0</v>
      </c>
      <c r="K8" s="518">
        <f>IF('Formulation Pre-Products'!$C$2="Deutsch",Languages!F10,Languages!G10)</f>
        <v>0</v>
      </c>
      <c r="L8" s="566" t="str">
        <f>IF('Formulation Pre-Products'!$C$2=Languages!A3,Languages!A182,Languages!B182)</f>
        <v>Ausnahme für anNBO (bitte auswählen)</v>
      </c>
      <c r="M8" s="101" t="str">
        <f>H9</f>
        <v>AW</v>
      </c>
      <c r="N8" s="38" t="str">
        <f>I9</f>
        <v>TW chron.</v>
      </c>
      <c r="O8" s="520" t="str">
        <f>IF('Formulation Pre-Products'!$C$2=Languages!A3,Languages!A40,Languages!B40)</f>
        <v>Abbaubarkeit</v>
      </c>
      <c r="P8" s="570"/>
      <c r="Q8" s="521"/>
      <c r="R8" s="130" t="str">
        <f>IF('Formulation Pre-Products'!$C$2=Languages!A3,Languages!A73,Languages!B73)</f>
        <v>Tensid</v>
      </c>
      <c r="S8" s="513" t="str">
        <f>IF('Formulation Pre-Products'!$C$2=Languages!A3,Languages!A174,Languages!B174)</f>
        <v>Enthält Palm/Palmkernöl</v>
      </c>
      <c r="T8" s="38" t="str">
        <f>IF('Formulation Pre-Products'!$C$2=Languages!A3,Languages!A41,Languages!B41)</f>
        <v>Organischer</v>
      </c>
      <c r="U8" s="19"/>
      <c r="V8" s="19"/>
    </row>
    <row r="9" spans="1:22" ht="23.25">
      <c r="A9" s="39" t="str">
        <f>'Ingoing Substances'!A9</f>
        <v>Nr.</v>
      </c>
      <c r="B9" s="62" t="str">
        <f>'Ingoing Substances'!B9</f>
        <v>Bezeichnung lt. IUPAC</v>
      </c>
      <c r="C9" s="29" t="str">
        <f>'Ingoing Substances'!C9</f>
        <v>(bitte auswählen)</v>
      </c>
      <c r="D9" s="39" t="str">
        <f>'Ingoing Substances'!G9</f>
        <v>Nr.</v>
      </c>
      <c r="E9" s="39" t="str">
        <f>D9</f>
        <v>Nr.</v>
      </c>
      <c r="F9" s="39" t="s">
        <v>190</v>
      </c>
      <c r="G9" s="29" t="str">
        <f>'Ingoing Substances'!I9</f>
        <v>Masse% 
(=g/100 g Produkt)</v>
      </c>
      <c r="H9" s="29" t="str">
        <f>IF('Formulation Pre-Products'!$C$2=Languages!A3,Languages!A36,Languages!B36)</f>
        <v>AW</v>
      </c>
      <c r="I9" s="29" t="str">
        <f>IF('Formulation Pre-Products'!$C$2=Languages!A3,Languages!A37,Languages!B37)</f>
        <v>TW chron.</v>
      </c>
      <c r="J9" s="29" t="str">
        <f>IF('Formulation Pre-Products'!$C$2=Languages!A3,Languages!A38,Languages!B38)</f>
        <v>aerob</v>
      </c>
      <c r="K9" s="29" t="str">
        <f>IF('Formulation Pre-Products'!$C$2=Languages!A3,Languages!A39,Languages!B39)</f>
        <v>anaerob</v>
      </c>
      <c r="L9" s="567" t="e">
        <f>IF('Formulation Pre-Products'!$C$2=Languages!#REF!,Languages!#REF!,Languages!#REF!)</f>
        <v>#REF!</v>
      </c>
      <c r="M9" s="62"/>
      <c r="N9" s="39" t="s">
        <v>14</v>
      </c>
      <c r="O9" s="39" t="str">
        <f>J9</f>
        <v>aerob</v>
      </c>
      <c r="P9" s="571" t="str">
        <f>K9</f>
        <v>anaerob</v>
      </c>
      <c r="Q9" s="62" t="str">
        <f>P9</f>
        <v>anaerob</v>
      </c>
      <c r="R9" s="127"/>
      <c r="S9" s="514"/>
      <c r="T9" s="39" t="str">
        <f>IF('Formulation Pre-Products'!$C$2=Languages!A3,Languages!A42,Languages!B42)</f>
        <v>Stoff 2)</v>
      </c>
      <c r="U9" s="19"/>
      <c r="V9" s="19"/>
    </row>
    <row r="10" spans="1:22" ht="15.75">
      <c r="A10" s="78">
        <v>1</v>
      </c>
      <c r="B10" s="31" t="str">
        <f>'Formulation Pre-Products'!D10</f>
        <v>Wasser</v>
      </c>
      <c r="C10" s="41" t="s">
        <v>8</v>
      </c>
      <c r="D10" s="63" t="s">
        <v>8</v>
      </c>
      <c r="E10" s="41" t="s">
        <v>8</v>
      </c>
      <c r="F10" s="31"/>
      <c r="G10" s="134" t="str">
        <f>IF('Ingoing Substances'!I10="","",'Ingoing Substances'!I10)</f>
        <v/>
      </c>
      <c r="H10" s="64"/>
      <c r="I10" s="64"/>
      <c r="J10" s="64"/>
      <c r="K10" s="64"/>
      <c r="L10" s="64"/>
      <c r="M10" s="42" t="s">
        <v>8</v>
      </c>
      <c r="N10" s="42" t="s">
        <v>8</v>
      </c>
      <c r="O10" s="41" t="s">
        <v>8</v>
      </c>
      <c r="P10" s="41" t="s">
        <v>8</v>
      </c>
      <c r="Q10" s="41"/>
      <c r="R10" s="41"/>
      <c r="S10" s="76"/>
      <c r="T10" s="109"/>
      <c r="U10" s="19"/>
      <c r="V10" s="19"/>
    </row>
    <row r="11" spans="1:22" ht="15.75">
      <c r="A11" s="40">
        <v>2</v>
      </c>
      <c r="B11" s="147" t="str">
        <f>IF('Ingoing Substances'!B11="","",'Ingoing Substances'!B11)</f>
        <v/>
      </c>
      <c r="C11" s="281" t="str">
        <f>IF('Ingoing Substances'!C11="","",'Ingoing Substances'!C11)</f>
        <v/>
      </c>
      <c r="D11" s="148" t="str">
        <f>IF('Ingoing Substances'!G11="","",'Ingoing Substances'!G11)</f>
        <v/>
      </c>
      <c r="E11" s="6"/>
      <c r="F11" s="65" t="str">
        <f>IF(E11&gt;0,VLOOKUP(E11,'DID List'!A:M,3,FALSE),"   ")</f>
        <v xml:space="preserve">   </v>
      </c>
      <c r="G11" s="134" t="str">
        <f>IF('Ingoing Substances'!I11="","",'Ingoing Substances'!I11)</f>
        <v/>
      </c>
      <c r="H11" s="280"/>
      <c r="I11" s="288"/>
      <c r="J11" s="280"/>
      <c r="K11" s="280"/>
      <c r="L11" s="280"/>
      <c r="M11" s="66" t="str">
        <f>IF($E11=0,"",IF($E11="not included",H11,VLOOKUP($E11,'DID List'!$A:$M,10,)))</f>
        <v/>
      </c>
      <c r="N11" s="132" t="str">
        <f>IF($E11=0,"",IF($E11="not included",I11,VLOOKUP($E11,'DID List'!$A:$M,9,)))</f>
        <v/>
      </c>
      <c r="O11" s="66" t="str">
        <f>IF($E11=0,"",IF($E11="not included",J11,VLOOKUP($E11,'DID List'!$A:$M,11,)))</f>
        <v/>
      </c>
      <c r="P11" s="66" t="str">
        <f>IF($E11=0,"",IF($E11="not included",K11,VLOOKUP($E11,'DID List'!$A:$M,12,)))</f>
        <v/>
      </c>
      <c r="Q11" s="66" t="str">
        <f>IF($E11=0,"",IF(AND(P11="O",(OR($L11="aNBO=R/no bioacc.",$L11="test on anNBO"))),"Y",P11))</f>
        <v/>
      </c>
      <c r="R11" s="247" t="str">
        <f>IF(B11="","",IF(OR('Ingoing Substances'!H11=Languages!$A$65,'Ingoing Substances'!H11=Languages!$B$65),"Y",IF(OR('Ingoing Substances'!H11=Languages!$A$66,'Ingoing Substances'!H11=Languages!$B$66),"Y","N")))</f>
        <v/>
      </c>
      <c r="S11" s="247" t="str">
        <f>IF(B11="","",IF(OR('Ingoing Substances'!H11=Languages!$A$66,'Ingoing Substances'!H11=Languages!$B$66),"Y",IF(OR('Ingoing Substances'!H11=Languages!$A$173,'Ingoing Substances'!H11=Languages!$B$173),"Y","N")))</f>
        <v/>
      </c>
      <c r="T11" s="81"/>
      <c r="U11" s="19"/>
      <c r="V11" s="19"/>
    </row>
    <row r="12" spans="1:22" ht="15.75">
      <c r="A12" s="40">
        <v>3</v>
      </c>
      <c r="B12" s="147" t="str">
        <f>IF('Ingoing Substances'!B12="","",'Ingoing Substances'!B12)</f>
        <v/>
      </c>
      <c r="C12" s="281" t="str">
        <f>IF('Ingoing Substances'!C12="","",'Ingoing Substances'!C12)</f>
        <v/>
      </c>
      <c r="D12" s="148" t="str">
        <f>IF('Ingoing Substances'!G12="","",'Ingoing Substances'!G12)</f>
        <v/>
      </c>
      <c r="E12" s="6"/>
      <c r="F12" s="65" t="str">
        <f>IF(E12&gt;0,VLOOKUP(E12,'DID List'!A:M,3,FALSE),"   ")</f>
        <v xml:space="preserve">   </v>
      </c>
      <c r="G12" s="134" t="str">
        <f>IF('Ingoing Substances'!I12="","",'Ingoing Substances'!I12)</f>
        <v/>
      </c>
      <c r="H12" s="280"/>
      <c r="I12" s="288"/>
      <c r="J12" s="280"/>
      <c r="K12" s="280"/>
      <c r="L12" s="280"/>
      <c r="M12" s="66" t="str">
        <f>IF($E12=0,"",IF($E12="not included",H12,VLOOKUP($E12,'DID List'!$A:$M,10,)))</f>
        <v/>
      </c>
      <c r="N12" s="132" t="str">
        <f>IF($E12=0,"",IF($E12="not included",I12,VLOOKUP($E12,'DID List'!$A:$M,9,)))</f>
        <v/>
      </c>
      <c r="O12" s="66" t="str">
        <f>IF($E12=0,"",IF($E12="not included",J12,VLOOKUP($E12,'DID List'!$A:$M,11,)))</f>
        <v/>
      </c>
      <c r="P12" s="66" t="str">
        <f>IF($E12=0,"",IF($E12="not included",K12,VLOOKUP($E12,'DID List'!$A:$M,12,)))</f>
        <v/>
      </c>
      <c r="Q12" s="66" t="str">
        <f>IF($E12=0,"",IF(AND(P12="O",(OR($L12="aNBO=R/no bioacc.",$L12="test on anNBO"))),"Y",P12))</f>
        <v/>
      </c>
      <c r="R12" s="247" t="str">
        <f>IF(B12="","",IF(OR('Ingoing Substances'!H12=Languages!$A$65,'Ingoing Substances'!H12=Languages!$B$65),"Y",IF(OR('Ingoing Substances'!H12=Languages!$A$66,'Ingoing Substances'!H12=Languages!$B$66),"Y","N")))</f>
        <v/>
      </c>
      <c r="S12" s="247" t="str">
        <f>IF(B12="","",IF(OR('Ingoing Substances'!H12=Languages!$A$66,'Ingoing Substances'!H12=Languages!$B$66),"Y",IF(OR('Ingoing Substances'!H12=Languages!$A$173,'Ingoing Substances'!H12=Languages!$B$173),"Y","N")))</f>
        <v/>
      </c>
      <c r="T12" s="81"/>
      <c r="U12" s="19"/>
      <c r="V12" s="19"/>
    </row>
    <row r="13" spans="1:22" ht="15.75">
      <c r="A13" s="40">
        <v>4</v>
      </c>
      <c r="B13" s="147" t="str">
        <f>IF('Ingoing Substances'!B13="","",'Ingoing Substances'!B13)</f>
        <v/>
      </c>
      <c r="C13" s="281" t="str">
        <f>IF('Ingoing Substances'!C13="","",'Ingoing Substances'!C13)</f>
        <v/>
      </c>
      <c r="D13" s="148" t="str">
        <f>IF('Ingoing Substances'!G13="","",'Ingoing Substances'!G13)</f>
        <v/>
      </c>
      <c r="E13" s="6"/>
      <c r="F13" s="65" t="str">
        <f>IF(E13&gt;0,VLOOKUP(E13,'DID List'!A:M,3,FALSE),"   ")</f>
        <v xml:space="preserve">   </v>
      </c>
      <c r="G13" s="134" t="str">
        <f>IF('Ingoing Substances'!I13="","",'Ingoing Substances'!I13)</f>
        <v/>
      </c>
      <c r="H13" s="280"/>
      <c r="I13" s="288"/>
      <c r="J13" s="280"/>
      <c r="K13" s="280"/>
      <c r="L13" s="280"/>
      <c r="M13" s="66" t="str">
        <f>IF($E13=0,"",IF($E13="not included",H13,VLOOKUP($E13,'DID List'!$A:$M,10,)))</f>
        <v/>
      </c>
      <c r="N13" s="132" t="str">
        <f>IF($E13=0,"",IF($E13="not included",I13,VLOOKUP($E13,'DID List'!$A:$M,9,)))</f>
        <v/>
      </c>
      <c r="O13" s="66" t="str">
        <f>IF($E13=0,"",IF($E13="not included",J13,VLOOKUP($E13,'DID List'!$A:$M,11,)))</f>
        <v/>
      </c>
      <c r="P13" s="66" t="str">
        <f>IF($E13=0,"",IF($E13="not included",K13,VLOOKUP($E13,'DID List'!$A:$M,12,)))</f>
        <v/>
      </c>
      <c r="Q13" s="66" t="str">
        <f t="shared" ref="Q13:Q59" si="0">IF($E13=0,"",IF(AND(P13="O",(OR($L13="aNBO=R/no bioacc.",$L13="test on anNBO"))),"Y",P13))</f>
        <v/>
      </c>
      <c r="R13" s="247" t="str">
        <f>IF(B13="","",IF(OR('Ingoing Substances'!H13=Languages!$A$65,'Ingoing Substances'!H13=Languages!$B$65),"Y",IF(OR('Ingoing Substances'!H13=Languages!$A$66,'Ingoing Substances'!H13=Languages!$B$66),"Y","N")))</f>
        <v/>
      </c>
      <c r="S13" s="247" t="str">
        <f>IF(B13="","",IF(OR('Ingoing Substances'!H13=Languages!$A$66,'Ingoing Substances'!H13=Languages!$B$66),"Y",IF(OR('Ingoing Substances'!H13=Languages!$A$173,'Ingoing Substances'!H13=Languages!$B$173),"Y","N")))</f>
        <v/>
      </c>
      <c r="T13" s="81"/>
      <c r="U13" s="19"/>
      <c r="V13" s="19"/>
    </row>
    <row r="14" spans="1:22" ht="15.75">
      <c r="A14" s="40">
        <v>5</v>
      </c>
      <c r="B14" s="147" t="str">
        <f>IF('Ingoing Substances'!B14="","",'Ingoing Substances'!B14)</f>
        <v/>
      </c>
      <c r="C14" s="281" t="str">
        <f>IF('Ingoing Substances'!C14="","",'Ingoing Substances'!C14)</f>
        <v/>
      </c>
      <c r="D14" s="148" t="str">
        <f>IF('Ingoing Substances'!G14="","",'Ingoing Substances'!G14)</f>
        <v/>
      </c>
      <c r="E14" s="6"/>
      <c r="F14" s="65" t="str">
        <f>IF(E14&gt;0,VLOOKUP(E14,'DID List'!A:M,3,FALSE),"   ")</f>
        <v xml:space="preserve">   </v>
      </c>
      <c r="G14" s="134" t="str">
        <f>IF('Ingoing Substances'!I14="","",'Ingoing Substances'!I14)</f>
        <v/>
      </c>
      <c r="H14" s="280"/>
      <c r="I14" s="288"/>
      <c r="J14" s="280"/>
      <c r="K14" s="280"/>
      <c r="L14" s="280"/>
      <c r="M14" s="66" t="str">
        <f>IF($E14=0,"",IF($E14="not included",H14,VLOOKUP($E14,'DID List'!$A:$M,10,)))</f>
        <v/>
      </c>
      <c r="N14" s="132" t="str">
        <f>IF($E14=0,"",IF($E14="not included",I14,VLOOKUP($E14,'DID List'!$A:$M,9,)))</f>
        <v/>
      </c>
      <c r="O14" s="66" t="str">
        <f>IF($E14=0,"",IF($E14="not included",J14,VLOOKUP($E14,'DID List'!$A:$M,11,)))</f>
        <v/>
      </c>
      <c r="P14" s="66" t="str">
        <f>IF($E14=0,"",IF($E14="not included",K14,VLOOKUP($E14,'DID List'!$A:$M,12,)))</f>
        <v/>
      </c>
      <c r="Q14" s="66" t="str">
        <f t="shared" si="0"/>
        <v/>
      </c>
      <c r="R14" s="247" t="str">
        <f>IF(B14="","",IF(OR('Ingoing Substances'!H14=Languages!$A$65,'Ingoing Substances'!H14=Languages!$B$65),"Y",IF(OR('Ingoing Substances'!H14=Languages!$A$66,'Ingoing Substances'!H14=Languages!$B$66),"Y","N")))</f>
        <v/>
      </c>
      <c r="S14" s="247" t="str">
        <f>IF(B14="","",IF(OR('Ingoing Substances'!H14=Languages!$A$66,'Ingoing Substances'!H14=Languages!$B$66),"Y",IF(OR('Ingoing Substances'!H14=Languages!$A$173,'Ingoing Substances'!H14=Languages!$B$173),"Y","N")))</f>
        <v/>
      </c>
      <c r="T14" s="81"/>
      <c r="U14" s="19"/>
      <c r="V14" s="19"/>
    </row>
    <row r="15" spans="1:22" ht="15.75">
      <c r="A15" s="40">
        <v>6</v>
      </c>
      <c r="B15" s="147" t="str">
        <f>IF('Ingoing Substances'!B15="","",'Ingoing Substances'!B15)</f>
        <v/>
      </c>
      <c r="C15" s="281" t="str">
        <f>IF('Ingoing Substances'!C15="","",'Ingoing Substances'!C15)</f>
        <v/>
      </c>
      <c r="D15" s="148" t="str">
        <f>IF('Ingoing Substances'!G15="","",'Ingoing Substances'!G15)</f>
        <v/>
      </c>
      <c r="E15" s="6"/>
      <c r="F15" s="65" t="str">
        <f>IF(E15&gt;0,VLOOKUP(E15,'DID List'!A:M,3,FALSE),"   ")</f>
        <v xml:space="preserve">   </v>
      </c>
      <c r="G15" s="134" t="str">
        <f>IF('Ingoing Substances'!I15="","",'Ingoing Substances'!I15)</f>
        <v/>
      </c>
      <c r="H15" s="280"/>
      <c r="I15" s="288"/>
      <c r="J15" s="280"/>
      <c r="K15" s="280"/>
      <c r="L15" s="280"/>
      <c r="M15" s="66" t="str">
        <f>IF($E15=0,"",IF($E15="not included",H15,VLOOKUP($E15,'DID List'!$A:$M,10,)))</f>
        <v/>
      </c>
      <c r="N15" s="132" t="str">
        <f>IF($E15=0,"",IF($E15="not included",I15,VLOOKUP($E15,'DID List'!$A:$M,9,)))</f>
        <v/>
      </c>
      <c r="O15" s="66" t="str">
        <f>IF($E15=0,"",IF($E15="not included",J15,VLOOKUP($E15,'DID List'!$A:$M,11,)))</f>
        <v/>
      </c>
      <c r="P15" s="66" t="str">
        <f>IF($E15=0,"",IF($E15="not included",K15,VLOOKUP($E15,'DID List'!$A:$M,12,)))</f>
        <v/>
      </c>
      <c r="Q15" s="66" t="str">
        <f t="shared" si="0"/>
        <v/>
      </c>
      <c r="R15" s="247" t="str">
        <f>IF(B15="","",IF(OR('Ingoing Substances'!H15=Languages!$A$65,'Ingoing Substances'!H15=Languages!$B$65),"Y",IF(OR('Ingoing Substances'!H15=Languages!$A$66,'Ingoing Substances'!H15=Languages!$B$66),"Y","N")))</f>
        <v/>
      </c>
      <c r="S15" s="247" t="str">
        <f>IF(B15="","",IF(OR('Ingoing Substances'!H15=Languages!$A$66,'Ingoing Substances'!H15=Languages!$B$66),"Y",IF(OR('Ingoing Substances'!H15=Languages!$A$173,'Ingoing Substances'!H15=Languages!$B$173),"Y","N")))</f>
        <v/>
      </c>
      <c r="T15" s="81"/>
      <c r="U15" s="19"/>
      <c r="V15" s="19"/>
    </row>
    <row r="16" spans="1:22" ht="15.75">
      <c r="A16" s="40">
        <v>7</v>
      </c>
      <c r="B16" s="147" t="str">
        <f>IF('Ingoing Substances'!B16="","",'Ingoing Substances'!B16)</f>
        <v/>
      </c>
      <c r="C16" s="281" t="str">
        <f>IF('Ingoing Substances'!C16="","",'Ingoing Substances'!C16)</f>
        <v/>
      </c>
      <c r="D16" s="148" t="str">
        <f>IF('Ingoing Substances'!G16="","",'Ingoing Substances'!G16)</f>
        <v/>
      </c>
      <c r="E16" s="6"/>
      <c r="F16" s="65" t="str">
        <f>IF(E16&gt;0,VLOOKUP(E16,'DID List'!A:M,3,FALSE),"   ")</f>
        <v xml:space="preserve">   </v>
      </c>
      <c r="G16" s="134" t="str">
        <f>IF('Ingoing Substances'!I16="","",'Ingoing Substances'!I16)</f>
        <v/>
      </c>
      <c r="H16" s="280"/>
      <c r="I16" s="288"/>
      <c r="J16" s="280"/>
      <c r="K16" s="280"/>
      <c r="L16" s="280"/>
      <c r="M16" s="66" t="str">
        <f>IF($E16=0,"",IF($E16="not included",H16,VLOOKUP($E16,'DID List'!$A:$M,10,)))</f>
        <v/>
      </c>
      <c r="N16" s="132" t="str">
        <f>IF($E16=0,"",IF($E16="not included",I16,VLOOKUP($E16,'DID List'!$A:$M,9,)))</f>
        <v/>
      </c>
      <c r="O16" s="66" t="str">
        <f>IF($E16=0,"",IF($E16="not included",J16,VLOOKUP($E16,'DID List'!$A:$M,11,)))</f>
        <v/>
      </c>
      <c r="P16" s="66" t="str">
        <f>IF($E16=0,"",IF($E16="not included",K16,VLOOKUP($E16,'DID List'!$A:$M,12,)))</f>
        <v/>
      </c>
      <c r="Q16" s="66" t="str">
        <f t="shared" si="0"/>
        <v/>
      </c>
      <c r="R16" s="247" t="str">
        <f>IF(B16="","",IF(OR('Ingoing Substances'!H16=Languages!$A$65,'Ingoing Substances'!H16=Languages!$B$65),"Y",IF(OR('Ingoing Substances'!H16=Languages!$A$66,'Ingoing Substances'!H16=Languages!$B$66),"Y","N")))</f>
        <v/>
      </c>
      <c r="S16" s="247" t="str">
        <f>IF(B16="","",IF(OR('Ingoing Substances'!H16=Languages!$A$66,'Ingoing Substances'!H16=Languages!$B$66),"Y",IF(OR('Ingoing Substances'!H16=Languages!$A$173,'Ingoing Substances'!H16=Languages!$B$173),"Y","N")))</f>
        <v/>
      </c>
      <c r="T16" s="81"/>
      <c r="U16" s="19"/>
      <c r="V16" s="19"/>
    </row>
    <row r="17" spans="1:22" ht="15.75">
      <c r="A17" s="40">
        <v>8</v>
      </c>
      <c r="B17" s="147" t="str">
        <f>IF('Ingoing Substances'!B17="","",'Ingoing Substances'!B17)</f>
        <v/>
      </c>
      <c r="C17" s="281" t="str">
        <f>IF('Ingoing Substances'!C17="","",'Ingoing Substances'!C17)</f>
        <v/>
      </c>
      <c r="D17" s="148" t="str">
        <f>IF('Ingoing Substances'!G17="","",'Ingoing Substances'!G17)</f>
        <v/>
      </c>
      <c r="E17" s="6"/>
      <c r="F17" s="65" t="str">
        <f>IF(E17&gt;0,VLOOKUP(E17,'DID List'!A:M,3,FALSE),"   ")</f>
        <v xml:space="preserve">   </v>
      </c>
      <c r="G17" s="134" t="str">
        <f>IF('Ingoing Substances'!I17="","",'Ingoing Substances'!I17)</f>
        <v/>
      </c>
      <c r="H17" s="280"/>
      <c r="I17" s="288"/>
      <c r="J17" s="280"/>
      <c r="K17" s="280"/>
      <c r="L17" s="280"/>
      <c r="M17" s="66" t="str">
        <f>IF($E17=0,"",IF($E17="not included",H17,VLOOKUP($E17,'DID List'!$A:$M,10,)))</f>
        <v/>
      </c>
      <c r="N17" s="132" t="str">
        <f>IF($E17=0,"",IF($E17="not included",I17,VLOOKUP($E17,'DID List'!$A:$M,9,)))</f>
        <v/>
      </c>
      <c r="O17" s="66" t="str">
        <f>IF($E17=0,"",IF($E17="not included",J17,VLOOKUP($E17,'DID List'!$A:$M,11,)))</f>
        <v/>
      </c>
      <c r="P17" s="66" t="str">
        <f>IF($E17=0,"",IF($E17="not included",K17,VLOOKUP($E17,'DID List'!$A:$M,12,)))</f>
        <v/>
      </c>
      <c r="Q17" s="66" t="str">
        <f t="shared" si="0"/>
        <v/>
      </c>
      <c r="R17" s="247" t="str">
        <f>IF(B17="","",IF(OR('Ingoing Substances'!H17=Languages!$A$65,'Ingoing Substances'!H17=Languages!$B$65),"Y",IF(OR('Ingoing Substances'!H17=Languages!$A$66,'Ingoing Substances'!H17=Languages!$B$66),"Y","N")))</f>
        <v/>
      </c>
      <c r="S17" s="247" t="str">
        <f>IF(B17="","",IF(OR('Ingoing Substances'!H17=Languages!$A$66,'Ingoing Substances'!H17=Languages!$B$66),"Y",IF(OR('Ingoing Substances'!H17=Languages!$A$173,'Ingoing Substances'!H17=Languages!$B$173),"Y","N")))</f>
        <v/>
      </c>
      <c r="T17" s="81"/>
      <c r="U17" s="19"/>
      <c r="V17" s="19"/>
    </row>
    <row r="18" spans="1:22" ht="15.75">
      <c r="A18" s="40">
        <v>9</v>
      </c>
      <c r="B18" s="147" t="str">
        <f>IF('Ingoing Substances'!B18="","",'Ingoing Substances'!B18)</f>
        <v/>
      </c>
      <c r="C18" s="281" t="str">
        <f>IF('Ingoing Substances'!C18="","",'Ingoing Substances'!C18)</f>
        <v/>
      </c>
      <c r="D18" s="148" t="str">
        <f>IF('Ingoing Substances'!G18="","",'Ingoing Substances'!G18)</f>
        <v/>
      </c>
      <c r="E18" s="6"/>
      <c r="F18" s="65" t="str">
        <f>IF(E18&gt;0,VLOOKUP(E18,'DID List'!A:M,3,FALSE),"   ")</f>
        <v xml:space="preserve">   </v>
      </c>
      <c r="G18" s="134" t="str">
        <f>IF('Ingoing Substances'!I18="","",'Ingoing Substances'!I18)</f>
        <v/>
      </c>
      <c r="H18" s="280"/>
      <c r="I18" s="288"/>
      <c r="J18" s="280"/>
      <c r="K18" s="280"/>
      <c r="L18" s="280"/>
      <c r="M18" s="66" t="str">
        <f>IF($E18=0,"",IF($E18="not included",H18,VLOOKUP($E18,'DID List'!$A:$M,10,)))</f>
        <v/>
      </c>
      <c r="N18" s="132" t="str">
        <f>IF($E18=0,"",IF($E18="not included",I18,VLOOKUP($E18,'DID List'!$A:$M,9,)))</f>
        <v/>
      </c>
      <c r="O18" s="66" t="str">
        <f>IF($E18=0,"",IF($E18="not included",J18,VLOOKUP($E18,'DID List'!$A:$M,11,)))</f>
        <v/>
      </c>
      <c r="P18" s="66" t="str">
        <f>IF($E18=0,"",IF($E18="not included",K18,VLOOKUP($E18,'DID List'!$A:$M,12,)))</f>
        <v/>
      </c>
      <c r="Q18" s="66" t="str">
        <f t="shared" si="0"/>
        <v/>
      </c>
      <c r="R18" s="247" t="str">
        <f>IF(B18="","",IF(OR('Ingoing Substances'!H18=Languages!$A$65,'Ingoing Substances'!H18=Languages!$B$65),"Y",IF(OR('Ingoing Substances'!H18=Languages!$A$66,'Ingoing Substances'!H18=Languages!$B$66),"Y","N")))</f>
        <v/>
      </c>
      <c r="S18" s="247" t="str">
        <f>IF(B18="","",IF(OR('Ingoing Substances'!H18=Languages!$A$66,'Ingoing Substances'!H18=Languages!$B$66),"Y",IF(OR('Ingoing Substances'!H18=Languages!$A$173,'Ingoing Substances'!H18=Languages!$B$173),"Y","N")))</f>
        <v/>
      </c>
      <c r="T18" s="81"/>
      <c r="U18" s="19"/>
      <c r="V18" s="19"/>
    </row>
    <row r="19" spans="1:22" ht="15.75">
      <c r="A19" s="40">
        <v>10</v>
      </c>
      <c r="B19" s="147" t="str">
        <f>IF('Ingoing Substances'!B19="","",'Ingoing Substances'!B19)</f>
        <v/>
      </c>
      <c r="C19" s="281" t="str">
        <f>IF('Ingoing Substances'!C19="","",'Ingoing Substances'!C19)</f>
        <v/>
      </c>
      <c r="D19" s="148" t="str">
        <f>IF('Ingoing Substances'!G19="","",'Ingoing Substances'!G19)</f>
        <v/>
      </c>
      <c r="E19" s="6"/>
      <c r="F19" s="65" t="str">
        <f>IF(E19&gt;0,VLOOKUP(E19,'DID List'!A:M,3,FALSE),"   ")</f>
        <v xml:space="preserve">   </v>
      </c>
      <c r="G19" s="134" t="str">
        <f>IF('Ingoing Substances'!I19="","",'Ingoing Substances'!I19)</f>
        <v/>
      </c>
      <c r="H19" s="280"/>
      <c r="I19" s="288"/>
      <c r="J19" s="280"/>
      <c r="K19" s="280"/>
      <c r="L19" s="280"/>
      <c r="M19" s="66" t="str">
        <f>IF($E19=0,"",IF($E19="not included",H19,VLOOKUP($E19,'DID List'!$A:$M,10,)))</f>
        <v/>
      </c>
      <c r="N19" s="132" t="str">
        <f>IF($E19=0,"",IF($E19="not included",I19,VLOOKUP($E19,'DID List'!$A:$M,9,)))</f>
        <v/>
      </c>
      <c r="O19" s="66" t="str">
        <f>IF($E19=0,"",IF($E19="not included",J19,VLOOKUP($E19,'DID List'!$A:$M,11,)))</f>
        <v/>
      </c>
      <c r="P19" s="66" t="str">
        <f>IF($E19=0,"",IF($E19="not included",K19,VLOOKUP($E19,'DID List'!$A:$M,12,)))</f>
        <v/>
      </c>
      <c r="Q19" s="66" t="str">
        <f t="shared" si="0"/>
        <v/>
      </c>
      <c r="R19" s="247" t="str">
        <f>IF(B19="","",IF(OR('Ingoing Substances'!H19=Languages!$A$65,'Ingoing Substances'!H19=Languages!$B$65),"Y",IF(OR('Ingoing Substances'!H19=Languages!$A$66,'Ingoing Substances'!H19=Languages!$B$66),"Y","N")))</f>
        <v/>
      </c>
      <c r="S19" s="247" t="str">
        <f>IF(B19="","",IF(OR('Ingoing Substances'!H19=Languages!$A$66,'Ingoing Substances'!H19=Languages!$B$66),"Y",IF(OR('Ingoing Substances'!H19=Languages!$A$173,'Ingoing Substances'!H19=Languages!$B$173),"Y","N")))</f>
        <v/>
      </c>
      <c r="T19" s="81"/>
      <c r="U19" s="19"/>
      <c r="V19" s="19"/>
    </row>
    <row r="20" spans="1:22" ht="15.75">
      <c r="A20" s="40">
        <v>11</v>
      </c>
      <c r="B20" s="147" t="str">
        <f>IF('Ingoing Substances'!B20="","",'Ingoing Substances'!B20)</f>
        <v/>
      </c>
      <c r="C20" s="281" t="str">
        <f>IF('Ingoing Substances'!C20="","",'Ingoing Substances'!C20)</f>
        <v/>
      </c>
      <c r="D20" s="148" t="str">
        <f>IF('Ingoing Substances'!G20="","",'Ingoing Substances'!G20)</f>
        <v/>
      </c>
      <c r="E20" s="6"/>
      <c r="F20" s="65" t="str">
        <f>IF(E20&gt;0,VLOOKUP(E20,'DID List'!A:M,3,FALSE),"   ")</f>
        <v xml:space="preserve">   </v>
      </c>
      <c r="G20" s="134" t="str">
        <f>IF('Ingoing Substances'!I20="","",'Ingoing Substances'!I20)</f>
        <v/>
      </c>
      <c r="H20" s="280"/>
      <c r="I20" s="288"/>
      <c r="J20" s="280"/>
      <c r="K20" s="280"/>
      <c r="L20" s="280"/>
      <c r="M20" s="66" t="str">
        <f>IF($E20=0,"",IF($E20="not included",H20,VLOOKUP($E20,'DID List'!$A:$M,10,)))</f>
        <v/>
      </c>
      <c r="N20" s="132" t="str">
        <f>IF($E20=0,"",IF($E20="not included",I20,VLOOKUP($E20,'DID List'!$A:$M,9,)))</f>
        <v/>
      </c>
      <c r="O20" s="66" t="str">
        <f>IF($E20=0,"",IF($E20="not included",J20,VLOOKUP($E20,'DID List'!$A:$M,11,)))</f>
        <v/>
      </c>
      <c r="P20" s="66" t="str">
        <f>IF($E20=0,"",IF($E20="not included",K20,VLOOKUP($E20,'DID List'!$A:$M,12,)))</f>
        <v/>
      </c>
      <c r="Q20" s="66" t="str">
        <f t="shared" si="0"/>
        <v/>
      </c>
      <c r="R20" s="247" t="str">
        <f>IF(B20="","",IF(OR('Ingoing Substances'!H20=Languages!$A$65,'Ingoing Substances'!H20=Languages!$B$65),"Y",IF(OR('Ingoing Substances'!H20=Languages!$A$66,'Ingoing Substances'!H20=Languages!$B$66),"Y","N")))</f>
        <v/>
      </c>
      <c r="S20" s="247" t="str">
        <f>IF(B20="","",IF(OR('Ingoing Substances'!H20=Languages!$A$66,'Ingoing Substances'!H20=Languages!$B$66),"Y",IF(OR('Ingoing Substances'!H20=Languages!$A$173,'Ingoing Substances'!H20=Languages!$B$173),"Y","N")))</f>
        <v/>
      </c>
      <c r="T20" s="81"/>
      <c r="U20" s="19"/>
      <c r="V20" s="19"/>
    </row>
    <row r="21" spans="1:22" ht="15.75">
      <c r="A21" s="40">
        <v>12</v>
      </c>
      <c r="B21" s="147" t="str">
        <f>IF('Ingoing Substances'!B21="","",'Ingoing Substances'!B21)</f>
        <v/>
      </c>
      <c r="C21" s="281" t="str">
        <f>IF('Ingoing Substances'!C21="","",'Ingoing Substances'!C21)</f>
        <v/>
      </c>
      <c r="D21" s="148" t="str">
        <f>IF('Ingoing Substances'!G21="","",'Ingoing Substances'!G21)</f>
        <v/>
      </c>
      <c r="E21" s="6"/>
      <c r="F21" s="65" t="str">
        <f>IF(E21&gt;0,VLOOKUP(E21,'DID List'!A:M,3,FALSE),"   ")</f>
        <v xml:space="preserve">   </v>
      </c>
      <c r="G21" s="134" t="str">
        <f>IF('Ingoing Substances'!I21="","",'Ingoing Substances'!I21)</f>
        <v/>
      </c>
      <c r="H21" s="280"/>
      <c r="I21" s="288"/>
      <c r="J21" s="280"/>
      <c r="K21" s="280"/>
      <c r="L21" s="280"/>
      <c r="M21" s="66" t="str">
        <f>IF($E21=0,"",IF($E21="not included",H21,VLOOKUP($E21,'DID List'!$A:$M,10,)))</f>
        <v/>
      </c>
      <c r="N21" s="132" t="str">
        <f>IF($E21=0,"",IF($E21="not included",I21,VLOOKUP($E21,'DID List'!$A:$M,9,)))</f>
        <v/>
      </c>
      <c r="O21" s="66" t="str">
        <f>IF($E21=0,"",IF($E21="not included",J21,VLOOKUP($E21,'DID List'!$A:$M,11,)))</f>
        <v/>
      </c>
      <c r="P21" s="66" t="str">
        <f>IF($E21=0,"",IF($E21="not included",K21,VLOOKUP($E21,'DID List'!$A:$M,12,)))</f>
        <v/>
      </c>
      <c r="Q21" s="66" t="str">
        <f t="shared" si="0"/>
        <v/>
      </c>
      <c r="R21" s="247" t="str">
        <f>IF(B21="","",IF(OR('Ingoing Substances'!H21=Languages!$A$65,'Ingoing Substances'!H21=Languages!$B$65),"Y",IF(OR('Ingoing Substances'!H21=Languages!$A$66,'Ingoing Substances'!H21=Languages!$B$66),"Y","N")))</f>
        <v/>
      </c>
      <c r="S21" s="247" t="str">
        <f>IF(B21="","",IF(OR('Ingoing Substances'!H21=Languages!$A$66,'Ingoing Substances'!H21=Languages!$B$66),"Y",IF(OR('Ingoing Substances'!H21=Languages!$A$173,'Ingoing Substances'!H21=Languages!$B$173),"Y","N")))</f>
        <v/>
      </c>
      <c r="T21" s="81"/>
      <c r="U21" s="19"/>
      <c r="V21" s="19"/>
    </row>
    <row r="22" spans="1:22" ht="15.75">
      <c r="A22" s="40">
        <v>13</v>
      </c>
      <c r="B22" s="147" t="str">
        <f>IF('Ingoing Substances'!B22="","",'Ingoing Substances'!B22)</f>
        <v/>
      </c>
      <c r="C22" s="281" t="str">
        <f>IF('Ingoing Substances'!C22="","",'Ingoing Substances'!C22)</f>
        <v/>
      </c>
      <c r="D22" s="148" t="str">
        <f>IF('Ingoing Substances'!G22="","",'Ingoing Substances'!G22)</f>
        <v/>
      </c>
      <c r="E22" s="6"/>
      <c r="F22" s="65" t="str">
        <f>IF(E22&gt;0,VLOOKUP(E22,'DID List'!A:M,3,FALSE),"   ")</f>
        <v xml:space="preserve">   </v>
      </c>
      <c r="G22" s="134" t="str">
        <f>IF('Ingoing Substances'!I22="","",'Ingoing Substances'!I22)</f>
        <v/>
      </c>
      <c r="H22" s="280"/>
      <c r="I22" s="288"/>
      <c r="J22" s="280"/>
      <c r="K22" s="280"/>
      <c r="L22" s="280"/>
      <c r="M22" s="66" t="str">
        <f>IF($E22=0,"",IF($E22="not included",H22,VLOOKUP($E22,'DID List'!$A:$M,10,)))</f>
        <v/>
      </c>
      <c r="N22" s="132" t="str">
        <f>IF($E22=0,"",IF($E22="not included",I22,VLOOKUP($E22,'DID List'!$A:$M,9,)))</f>
        <v/>
      </c>
      <c r="O22" s="66" t="str">
        <f>IF($E22=0,"",IF($E22="not included",J22,VLOOKUP($E22,'DID List'!$A:$M,11,)))</f>
        <v/>
      </c>
      <c r="P22" s="66" t="str">
        <f>IF($E22=0,"",IF($E22="not included",K22,VLOOKUP($E22,'DID List'!$A:$M,12,)))</f>
        <v/>
      </c>
      <c r="Q22" s="66" t="str">
        <f t="shared" si="0"/>
        <v/>
      </c>
      <c r="R22" s="247" t="str">
        <f>IF(B22="","",IF(OR('Ingoing Substances'!H22=Languages!$A$65,'Ingoing Substances'!H22=Languages!$B$65),"Y",IF(OR('Ingoing Substances'!H22=Languages!$A$66,'Ingoing Substances'!H22=Languages!$B$66),"Y","N")))</f>
        <v/>
      </c>
      <c r="S22" s="247" t="str">
        <f>IF(B22="","",IF(OR('Ingoing Substances'!H22=Languages!$A$66,'Ingoing Substances'!H22=Languages!$B$66),"Y",IF(OR('Ingoing Substances'!H22=Languages!$A$173,'Ingoing Substances'!H22=Languages!$B$173),"Y","N")))</f>
        <v/>
      </c>
      <c r="T22" s="81"/>
      <c r="U22" s="19"/>
      <c r="V22" s="19"/>
    </row>
    <row r="23" spans="1:22" ht="15.75">
      <c r="A23" s="40">
        <v>14</v>
      </c>
      <c r="B23" s="147" t="str">
        <f>IF('Ingoing Substances'!B23="","",'Ingoing Substances'!B23)</f>
        <v/>
      </c>
      <c r="C23" s="281" t="str">
        <f>IF('Ingoing Substances'!C23="","",'Ingoing Substances'!C23)</f>
        <v/>
      </c>
      <c r="D23" s="148" t="str">
        <f>IF('Ingoing Substances'!G23="","",'Ingoing Substances'!G23)</f>
        <v/>
      </c>
      <c r="E23" s="6"/>
      <c r="F23" s="65" t="str">
        <f>IF(E23&gt;0,VLOOKUP(E23,'DID List'!A:M,3,FALSE),"   ")</f>
        <v xml:space="preserve">   </v>
      </c>
      <c r="G23" s="134" t="str">
        <f>IF('Ingoing Substances'!I23="","",'Ingoing Substances'!I23)</f>
        <v/>
      </c>
      <c r="H23" s="280"/>
      <c r="I23" s="288"/>
      <c r="J23" s="280"/>
      <c r="K23" s="280"/>
      <c r="L23" s="280"/>
      <c r="M23" s="66" t="str">
        <f>IF($E23=0,"",IF($E23="not included",H23,VLOOKUP($E23,'DID List'!$A:$M,10,)))</f>
        <v/>
      </c>
      <c r="N23" s="132" t="str">
        <f>IF($E23=0,"",IF($E23="not included",I23,VLOOKUP($E23,'DID List'!$A:$M,9,)))</f>
        <v/>
      </c>
      <c r="O23" s="66" t="str">
        <f>IF($E23=0,"",IF($E23="not included",J23,VLOOKUP($E23,'DID List'!$A:$M,11,)))</f>
        <v/>
      </c>
      <c r="P23" s="66" t="str">
        <f>IF($E23=0,"",IF($E23="not included",K23,VLOOKUP($E23,'DID List'!$A:$M,12,)))</f>
        <v/>
      </c>
      <c r="Q23" s="66" t="str">
        <f t="shared" si="0"/>
        <v/>
      </c>
      <c r="R23" s="247" t="str">
        <f>IF(B23="","",IF(OR('Ingoing Substances'!H23=Languages!$A$65,'Ingoing Substances'!H23=Languages!$B$65),"Y",IF(OR('Ingoing Substances'!H23=Languages!$A$66,'Ingoing Substances'!H23=Languages!$B$66),"Y","N")))</f>
        <v/>
      </c>
      <c r="S23" s="247" t="str">
        <f>IF(B23="","",IF(OR('Ingoing Substances'!H23=Languages!$A$66,'Ingoing Substances'!H23=Languages!$B$66),"Y",IF(OR('Ingoing Substances'!H23=Languages!$A$173,'Ingoing Substances'!H23=Languages!$B$173),"Y","N")))</f>
        <v/>
      </c>
      <c r="T23" s="81"/>
      <c r="U23" s="19"/>
      <c r="V23" s="19"/>
    </row>
    <row r="24" spans="1:22" ht="15.75">
      <c r="A24" s="40">
        <v>15</v>
      </c>
      <c r="B24" s="147" t="str">
        <f>IF('Ingoing Substances'!B24="","",'Ingoing Substances'!B24)</f>
        <v/>
      </c>
      <c r="C24" s="281" t="str">
        <f>IF('Ingoing Substances'!C24="","",'Ingoing Substances'!C24)</f>
        <v/>
      </c>
      <c r="D24" s="148" t="str">
        <f>IF('Ingoing Substances'!G24="","",'Ingoing Substances'!G24)</f>
        <v/>
      </c>
      <c r="E24" s="6"/>
      <c r="F24" s="65" t="str">
        <f>IF(E24&gt;0,VLOOKUP(E24,'DID List'!A:M,3,FALSE),"   ")</f>
        <v xml:space="preserve">   </v>
      </c>
      <c r="G24" s="134" t="str">
        <f>IF('Ingoing Substances'!I24="","",'Ingoing Substances'!I24)</f>
        <v/>
      </c>
      <c r="H24" s="280"/>
      <c r="I24" s="288"/>
      <c r="J24" s="280"/>
      <c r="K24" s="280"/>
      <c r="L24" s="280"/>
      <c r="M24" s="66" t="str">
        <f>IF($E24=0,"",IF($E24="not included",H24,VLOOKUP($E24,'DID List'!$A:$M,10,)))</f>
        <v/>
      </c>
      <c r="N24" s="132" t="str">
        <f>IF($E24=0,"",IF($E24="not included",I24,VLOOKUP($E24,'DID List'!$A:$M,9,)))</f>
        <v/>
      </c>
      <c r="O24" s="66" t="str">
        <f>IF($E24=0,"",IF($E24="not included",J24,VLOOKUP($E24,'DID List'!$A:$M,11,)))</f>
        <v/>
      </c>
      <c r="P24" s="66" t="str">
        <f>IF($E24=0,"",IF($E24="not included",K24,VLOOKUP($E24,'DID List'!$A:$M,12,)))</f>
        <v/>
      </c>
      <c r="Q24" s="66" t="str">
        <f t="shared" si="0"/>
        <v/>
      </c>
      <c r="R24" s="247" t="str">
        <f>IF(B24="","",IF(OR('Ingoing Substances'!H24=Languages!$A$65,'Ingoing Substances'!H24=Languages!$B$65),"Y",IF(OR('Ingoing Substances'!H24=Languages!$A$66,'Ingoing Substances'!H24=Languages!$B$66),"Y","N")))</f>
        <v/>
      </c>
      <c r="S24" s="247" t="str">
        <f>IF(B24="","",IF(OR('Ingoing Substances'!H24=Languages!$A$66,'Ingoing Substances'!H24=Languages!$B$66),"Y",IF(OR('Ingoing Substances'!H24=Languages!$A$173,'Ingoing Substances'!H24=Languages!$B$173),"Y","N")))</f>
        <v/>
      </c>
      <c r="T24" s="81"/>
      <c r="U24" s="19"/>
      <c r="V24" s="19"/>
    </row>
    <row r="25" spans="1:22" ht="15.75">
      <c r="A25" s="40">
        <v>16</v>
      </c>
      <c r="B25" s="147" t="str">
        <f>IF('Ingoing Substances'!B25="","",'Ingoing Substances'!B25)</f>
        <v/>
      </c>
      <c r="C25" s="281" t="str">
        <f>IF('Ingoing Substances'!C25="","",'Ingoing Substances'!C25)</f>
        <v/>
      </c>
      <c r="D25" s="148" t="str">
        <f>IF('Ingoing Substances'!G25="","",'Ingoing Substances'!G25)</f>
        <v/>
      </c>
      <c r="E25" s="6"/>
      <c r="F25" s="65" t="str">
        <f>IF(E25&gt;0,VLOOKUP(E25,'DID List'!A:M,3,FALSE),"   ")</f>
        <v xml:space="preserve">   </v>
      </c>
      <c r="G25" s="134" t="str">
        <f>IF('Ingoing Substances'!I25="","",'Ingoing Substances'!I25)</f>
        <v/>
      </c>
      <c r="H25" s="280"/>
      <c r="I25" s="288"/>
      <c r="J25" s="280"/>
      <c r="K25" s="280"/>
      <c r="L25" s="280"/>
      <c r="M25" s="66" t="str">
        <f>IF($E25=0,"",IF($E25="not included",H25,VLOOKUP($E25,'DID List'!$A:$M,10,)))</f>
        <v/>
      </c>
      <c r="N25" s="132" t="str">
        <f>IF($E25=0,"",IF($E25="not included",I25,VLOOKUP($E25,'DID List'!$A:$M,9,)))</f>
        <v/>
      </c>
      <c r="O25" s="66" t="str">
        <f>IF($E25=0,"",IF($E25="not included",J25,VLOOKUP($E25,'DID List'!$A:$M,11,)))</f>
        <v/>
      </c>
      <c r="P25" s="66" t="str">
        <f>IF($E25=0,"",IF($E25="not included",K25,VLOOKUP($E25,'DID List'!$A:$M,12,)))</f>
        <v/>
      </c>
      <c r="Q25" s="66" t="str">
        <f t="shared" si="0"/>
        <v/>
      </c>
      <c r="R25" s="247" t="str">
        <f>IF(B25="","",IF(OR('Ingoing Substances'!H25=Languages!$A$65,'Ingoing Substances'!H25=Languages!$B$65),"Y",IF(OR('Ingoing Substances'!H25=Languages!$A$66,'Ingoing Substances'!H25=Languages!$B$66),"Y","N")))</f>
        <v/>
      </c>
      <c r="S25" s="247" t="str">
        <f>IF(B25="","",IF(OR('Ingoing Substances'!H25=Languages!$A$66,'Ingoing Substances'!H25=Languages!$B$66),"Y",IF(OR('Ingoing Substances'!H25=Languages!$A$173,'Ingoing Substances'!H25=Languages!$B$173),"Y","N")))</f>
        <v/>
      </c>
      <c r="T25" s="81"/>
      <c r="U25" s="19"/>
      <c r="V25" s="19"/>
    </row>
    <row r="26" spans="1:22" ht="15.75">
      <c r="A26" s="40">
        <v>17</v>
      </c>
      <c r="B26" s="147" t="str">
        <f>IF('Ingoing Substances'!B26="","",'Ingoing Substances'!B26)</f>
        <v/>
      </c>
      <c r="C26" s="281" t="str">
        <f>IF('Ingoing Substances'!C26="","",'Ingoing Substances'!C26)</f>
        <v/>
      </c>
      <c r="D26" s="148" t="str">
        <f>IF('Ingoing Substances'!G26="","",'Ingoing Substances'!G26)</f>
        <v/>
      </c>
      <c r="E26" s="6"/>
      <c r="F26" s="65" t="str">
        <f>IF(E26&gt;0,VLOOKUP(E26,'DID List'!A:M,3,FALSE),"   ")</f>
        <v xml:space="preserve">   </v>
      </c>
      <c r="G26" s="134" t="str">
        <f>IF('Ingoing Substances'!I26="","",'Ingoing Substances'!I26)</f>
        <v/>
      </c>
      <c r="H26" s="280"/>
      <c r="I26" s="288"/>
      <c r="J26" s="280"/>
      <c r="K26" s="280"/>
      <c r="L26" s="280"/>
      <c r="M26" s="66" t="str">
        <f>IF($E26=0,"",IF($E26="not included",H26,VLOOKUP($E26,'DID List'!$A:$M,10,)))</f>
        <v/>
      </c>
      <c r="N26" s="132" t="str">
        <f>IF($E26=0,"",IF($E26="not included",I26,VLOOKUP($E26,'DID List'!$A:$M,9,)))</f>
        <v/>
      </c>
      <c r="O26" s="66" t="str">
        <f>IF($E26=0,"",IF($E26="not included",J26,VLOOKUP($E26,'DID List'!$A:$M,11,)))</f>
        <v/>
      </c>
      <c r="P26" s="66" t="str">
        <f>IF($E26=0,"",IF($E26="not included",K26,VLOOKUP($E26,'DID List'!$A:$M,12,)))</f>
        <v/>
      </c>
      <c r="Q26" s="66" t="str">
        <f t="shared" si="0"/>
        <v/>
      </c>
      <c r="R26" s="247" t="str">
        <f>IF(B26="","",IF(OR('Ingoing Substances'!H26=Languages!$A$65,'Ingoing Substances'!H26=Languages!$B$65),"Y",IF(OR('Ingoing Substances'!H26=Languages!$A$66,'Ingoing Substances'!H26=Languages!$B$66),"Y","N")))</f>
        <v/>
      </c>
      <c r="S26" s="247" t="str">
        <f>IF(B26="","",IF(OR('Ingoing Substances'!H26=Languages!$A$66,'Ingoing Substances'!H26=Languages!$B$66),"Y",IF(OR('Ingoing Substances'!H26=Languages!$A$173,'Ingoing Substances'!H26=Languages!$B$173),"Y","N")))</f>
        <v/>
      </c>
      <c r="T26" s="81"/>
      <c r="U26" s="19"/>
      <c r="V26" s="19"/>
    </row>
    <row r="27" spans="1:22" ht="15.75">
      <c r="A27" s="40">
        <v>18</v>
      </c>
      <c r="B27" s="147" t="str">
        <f>IF('Ingoing Substances'!B27="","",'Ingoing Substances'!B27)</f>
        <v/>
      </c>
      <c r="C27" s="281" t="str">
        <f>IF('Ingoing Substances'!C27="","",'Ingoing Substances'!C27)</f>
        <v/>
      </c>
      <c r="D27" s="148" t="str">
        <f>IF('Ingoing Substances'!G27="","",'Ingoing Substances'!G27)</f>
        <v/>
      </c>
      <c r="E27" s="6"/>
      <c r="F27" s="65" t="str">
        <f>IF(E27&gt;0,VLOOKUP(E27,'DID List'!A:M,3,FALSE),"   ")</f>
        <v xml:space="preserve">   </v>
      </c>
      <c r="G27" s="134" t="str">
        <f>IF('Ingoing Substances'!I27="","",'Ingoing Substances'!I27)</f>
        <v/>
      </c>
      <c r="H27" s="280"/>
      <c r="I27" s="288"/>
      <c r="J27" s="280"/>
      <c r="K27" s="280"/>
      <c r="L27" s="280"/>
      <c r="M27" s="66" t="str">
        <f>IF($E27=0,"",IF($E27="not included",H27,VLOOKUP($E27,'DID List'!$A:$M,10,)))</f>
        <v/>
      </c>
      <c r="N27" s="132" t="str">
        <f>IF($E27=0,"",IF($E27="not included",I27,VLOOKUP($E27,'DID List'!$A:$M,9,)))</f>
        <v/>
      </c>
      <c r="O27" s="66" t="str">
        <f>IF($E27=0,"",IF($E27="not included",J27,VLOOKUP($E27,'DID List'!$A:$M,11,)))</f>
        <v/>
      </c>
      <c r="P27" s="66" t="str">
        <f>IF($E27=0,"",IF($E27="not included",K27,VLOOKUP($E27,'DID List'!$A:$M,12,)))</f>
        <v/>
      </c>
      <c r="Q27" s="66" t="str">
        <f t="shared" si="0"/>
        <v/>
      </c>
      <c r="R27" s="247" t="str">
        <f>IF(B27="","",IF(OR('Ingoing Substances'!H27=Languages!$A$65,'Ingoing Substances'!H27=Languages!$B$65),"Y",IF(OR('Ingoing Substances'!H27=Languages!$A$66,'Ingoing Substances'!H27=Languages!$B$66),"Y","N")))</f>
        <v/>
      </c>
      <c r="S27" s="247" t="str">
        <f>IF(B27="","",IF(OR('Ingoing Substances'!H27=Languages!$A$66,'Ingoing Substances'!H27=Languages!$B$66),"Y",IF(OR('Ingoing Substances'!H27=Languages!$A$173,'Ingoing Substances'!H27=Languages!$B$173),"Y","N")))</f>
        <v/>
      </c>
      <c r="T27" s="81"/>
      <c r="U27" s="19"/>
      <c r="V27" s="19"/>
    </row>
    <row r="28" spans="1:22" ht="15.75">
      <c r="A28" s="40">
        <v>19</v>
      </c>
      <c r="B28" s="147" t="str">
        <f>IF('Ingoing Substances'!B28="","",'Ingoing Substances'!B28)</f>
        <v/>
      </c>
      <c r="C28" s="281" t="str">
        <f>IF('Ingoing Substances'!C28="","",'Ingoing Substances'!C28)</f>
        <v/>
      </c>
      <c r="D28" s="148" t="str">
        <f>IF('Ingoing Substances'!G28="","",'Ingoing Substances'!G28)</f>
        <v/>
      </c>
      <c r="E28" s="6"/>
      <c r="F28" s="65" t="str">
        <f>IF(E28&gt;0,VLOOKUP(E28,'DID List'!A:M,3,FALSE),"   ")</f>
        <v xml:space="preserve">   </v>
      </c>
      <c r="G28" s="134" t="str">
        <f>IF('Ingoing Substances'!I28="","",'Ingoing Substances'!I28)</f>
        <v/>
      </c>
      <c r="H28" s="280"/>
      <c r="I28" s="288"/>
      <c r="J28" s="280"/>
      <c r="K28" s="280"/>
      <c r="L28" s="280"/>
      <c r="M28" s="66" t="str">
        <f>IF($E28=0,"",IF($E28="not included",H28,VLOOKUP($E28,'DID List'!$A:$M,10,)))</f>
        <v/>
      </c>
      <c r="N28" s="132" t="str">
        <f>IF($E28=0,"",IF($E28="not included",I28,VLOOKUP($E28,'DID List'!$A:$M,9,)))</f>
        <v/>
      </c>
      <c r="O28" s="66" t="str">
        <f>IF($E28=0,"",IF($E28="not included",J28,VLOOKUP($E28,'DID List'!$A:$M,11,)))</f>
        <v/>
      </c>
      <c r="P28" s="66" t="str">
        <f>IF($E28=0,"",IF($E28="not included",K28,VLOOKUP($E28,'DID List'!$A:$M,12,)))</f>
        <v/>
      </c>
      <c r="Q28" s="66" t="str">
        <f t="shared" si="0"/>
        <v/>
      </c>
      <c r="R28" s="247" t="str">
        <f>IF(B28="","",IF(OR('Ingoing Substances'!H28=Languages!$A$65,'Ingoing Substances'!H28=Languages!$B$65),"Y",IF(OR('Ingoing Substances'!H28=Languages!$A$66,'Ingoing Substances'!H28=Languages!$B$66),"Y","N")))</f>
        <v/>
      </c>
      <c r="S28" s="247" t="str">
        <f>IF(B28="","",IF(OR('Ingoing Substances'!H28=Languages!$A$66,'Ingoing Substances'!H28=Languages!$B$66),"Y",IF(OR('Ingoing Substances'!H28=Languages!$A$173,'Ingoing Substances'!H28=Languages!$B$173),"Y","N")))</f>
        <v/>
      </c>
      <c r="T28" s="81"/>
      <c r="U28" s="19"/>
      <c r="V28" s="19"/>
    </row>
    <row r="29" spans="1:22" ht="15.75">
      <c r="A29" s="40">
        <v>20</v>
      </c>
      <c r="B29" s="147" t="str">
        <f>IF('Ingoing Substances'!B29="","",'Ingoing Substances'!B29)</f>
        <v/>
      </c>
      <c r="C29" s="281" t="str">
        <f>IF('Ingoing Substances'!C29="","",'Ingoing Substances'!C29)</f>
        <v/>
      </c>
      <c r="D29" s="148" t="str">
        <f>IF('Ingoing Substances'!G29="","",'Ingoing Substances'!G29)</f>
        <v/>
      </c>
      <c r="E29" s="6"/>
      <c r="F29" s="65" t="str">
        <f>IF(E29&gt;0,VLOOKUP(E29,'DID List'!A:M,3,FALSE),"   ")</f>
        <v xml:space="preserve">   </v>
      </c>
      <c r="G29" s="134" t="str">
        <f>IF('Ingoing Substances'!I29="","",'Ingoing Substances'!I29)</f>
        <v/>
      </c>
      <c r="H29" s="280"/>
      <c r="I29" s="288"/>
      <c r="J29" s="280"/>
      <c r="K29" s="280"/>
      <c r="L29" s="280"/>
      <c r="M29" s="66" t="str">
        <f>IF($E29=0,"",IF($E29="not included",H29,VLOOKUP($E29,'DID List'!$A:$M,10,)))</f>
        <v/>
      </c>
      <c r="N29" s="132" t="str">
        <f>IF($E29=0,"",IF($E29="not included",I29,VLOOKUP($E29,'DID List'!$A:$M,9,)))</f>
        <v/>
      </c>
      <c r="O29" s="66" t="str">
        <f>IF($E29=0,"",IF($E29="not included",J29,VLOOKUP($E29,'DID List'!$A:$M,11,)))</f>
        <v/>
      </c>
      <c r="P29" s="66" t="str">
        <f>IF($E29=0,"",IF($E29="not included",K29,VLOOKUP($E29,'DID List'!$A:$M,12,)))</f>
        <v/>
      </c>
      <c r="Q29" s="66" t="str">
        <f t="shared" si="0"/>
        <v/>
      </c>
      <c r="R29" s="247" t="str">
        <f>IF(B29="","",IF(OR('Ingoing Substances'!H29=Languages!$A$65,'Ingoing Substances'!H29=Languages!$B$65),"Y",IF(OR('Ingoing Substances'!H29=Languages!$A$66,'Ingoing Substances'!H29=Languages!$B$66),"Y","N")))</f>
        <v/>
      </c>
      <c r="S29" s="247" t="str">
        <f>IF(B29="","",IF(OR('Ingoing Substances'!H29=Languages!$A$66,'Ingoing Substances'!H29=Languages!$B$66),"Y",IF(OR('Ingoing Substances'!H29=Languages!$A$173,'Ingoing Substances'!H29=Languages!$B$173),"Y","N")))</f>
        <v/>
      </c>
      <c r="T29" s="81"/>
      <c r="U29" s="19"/>
      <c r="V29" s="19"/>
    </row>
    <row r="30" spans="1:22" ht="15.75">
      <c r="A30" s="40">
        <v>21</v>
      </c>
      <c r="B30" s="147" t="str">
        <f>IF('Ingoing Substances'!B30="","",'Ingoing Substances'!B30)</f>
        <v/>
      </c>
      <c r="C30" s="281" t="str">
        <f>IF('Ingoing Substances'!C30="","",'Ingoing Substances'!C30)</f>
        <v/>
      </c>
      <c r="D30" s="148" t="str">
        <f>IF('Ingoing Substances'!G30="","",'Ingoing Substances'!G30)</f>
        <v/>
      </c>
      <c r="E30" s="6"/>
      <c r="F30" s="65" t="str">
        <f>IF(E30&gt;0,VLOOKUP(E30,'DID List'!A:M,3,FALSE),"   ")</f>
        <v xml:space="preserve">   </v>
      </c>
      <c r="G30" s="134" t="str">
        <f>IF('Ingoing Substances'!I30="","",'Ingoing Substances'!I30)</f>
        <v/>
      </c>
      <c r="H30" s="280"/>
      <c r="I30" s="288"/>
      <c r="J30" s="280"/>
      <c r="K30" s="280"/>
      <c r="L30" s="280"/>
      <c r="M30" s="66" t="str">
        <f>IF($E30=0,"",IF($E30="not included",H30,VLOOKUP($E30,'DID List'!$A:$M,10,)))</f>
        <v/>
      </c>
      <c r="N30" s="132" t="str">
        <f>IF($E30=0,"",IF($E30="not included",I30,VLOOKUP($E30,'DID List'!$A:$M,9,)))</f>
        <v/>
      </c>
      <c r="O30" s="66" t="str">
        <f>IF($E30=0,"",IF($E30="not included",J30,VLOOKUP($E30,'DID List'!$A:$M,11,)))</f>
        <v/>
      </c>
      <c r="P30" s="66" t="str">
        <f>IF($E30=0,"",IF($E30="not included",K30,VLOOKUP($E30,'DID List'!$A:$M,12,)))</f>
        <v/>
      </c>
      <c r="Q30" s="66" t="str">
        <f t="shared" si="0"/>
        <v/>
      </c>
      <c r="R30" s="247" t="str">
        <f>IF(B30="","",IF(OR('Ingoing Substances'!H30=Languages!$A$65,'Ingoing Substances'!H30=Languages!$B$65),"Y",IF(OR('Ingoing Substances'!H30=Languages!$A$66,'Ingoing Substances'!H30=Languages!$B$66),"Y","N")))</f>
        <v/>
      </c>
      <c r="S30" s="247" t="str">
        <f>IF(B30="","",IF(OR('Ingoing Substances'!H30=Languages!$A$66,'Ingoing Substances'!H30=Languages!$B$66),"Y",IF(OR('Ingoing Substances'!H30=Languages!$A$173,'Ingoing Substances'!H30=Languages!$B$173),"Y","N")))</f>
        <v/>
      </c>
      <c r="T30" s="81"/>
      <c r="U30" s="19"/>
      <c r="V30" s="19"/>
    </row>
    <row r="31" spans="1:22" ht="15.75">
      <c r="A31" s="40">
        <v>22</v>
      </c>
      <c r="B31" s="147" t="str">
        <f>IF('Ingoing Substances'!B31="","",'Ingoing Substances'!B31)</f>
        <v/>
      </c>
      <c r="C31" s="281" t="str">
        <f>IF('Ingoing Substances'!C31="","",'Ingoing Substances'!C31)</f>
        <v/>
      </c>
      <c r="D31" s="148" t="str">
        <f>IF('Ingoing Substances'!G31="","",'Ingoing Substances'!G31)</f>
        <v/>
      </c>
      <c r="E31" s="6"/>
      <c r="F31" s="65" t="str">
        <f>IF(E31&gt;0,VLOOKUP(E31,'DID List'!A:M,3,FALSE),"   ")</f>
        <v xml:space="preserve">   </v>
      </c>
      <c r="G31" s="134" t="str">
        <f>IF('Ingoing Substances'!I31="","",'Ingoing Substances'!I31)</f>
        <v/>
      </c>
      <c r="H31" s="280"/>
      <c r="I31" s="288"/>
      <c r="J31" s="280"/>
      <c r="K31" s="280"/>
      <c r="L31" s="280"/>
      <c r="M31" s="66" t="str">
        <f>IF($E31=0,"",IF($E31="not included",H31,VLOOKUP($E31,'DID List'!$A:$M,10,)))</f>
        <v/>
      </c>
      <c r="N31" s="132" t="str">
        <f>IF($E31=0,"",IF($E31="not included",I31,VLOOKUP($E31,'DID List'!$A:$M,9,)))</f>
        <v/>
      </c>
      <c r="O31" s="66" t="str">
        <f>IF($E31=0,"",IF($E31="not included",J31,VLOOKUP($E31,'DID List'!$A:$M,11,)))</f>
        <v/>
      </c>
      <c r="P31" s="66" t="str">
        <f>IF($E31=0,"",IF($E31="not included",K31,VLOOKUP($E31,'DID List'!$A:$M,12,)))</f>
        <v/>
      </c>
      <c r="Q31" s="66" t="str">
        <f t="shared" si="0"/>
        <v/>
      </c>
      <c r="R31" s="247" t="str">
        <f>IF(B31="","",IF(OR('Ingoing Substances'!H31=Languages!$A$65,'Ingoing Substances'!H31=Languages!$B$65),"Y",IF(OR('Ingoing Substances'!H31=Languages!$A$66,'Ingoing Substances'!H31=Languages!$B$66),"Y","N")))</f>
        <v/>
      </c>
      <c r="S31" s="247" t="str">
        <f>IF(B31="","",IF(OR('Ingoing Substances'!H31=Languages!$A$66,'Ingoing Substances'!H31=Languages!$B$66),"Y",IF(OR('Ingoing Substances'!H31=Languages!$A$173,'Ingoing Substances'!H31=Languages!$B$173),"Y","N")))</f>
        <v/>
      </c>
      <c r="T31" s="81"/>
      <c r="U31" s="19"/>
      <c r="V31" s="19"/>
    </row>
    <row r="32" spans="1:22" ht="15.75">
      <c r="A32" s="40">
        <v>23</v>
      </c>
      <c r="B32" s="147" t="str">
        <f>IF('Ingoing Substances'!B32="","",'Ingoing Substances'!B32)</f>
        <v/>
      </c>
      <c r="C32" s="281" t="str">
        <f>IF('Ingoing Substances'!C32="","",'Ingoing Substances'!C32)</f>
        <v/>
      </c>
      <c r="D32" s="148" t="str">
        <f>IF('Ingoing Substances'!G32="","",'Ingoing Substances'!G32)</f>
        <v/>
      </c>
      <c r="E32" s="6"/>
      <c r="F32" s="65" t="str">
        <f>IF(E32&gt;0,VLOOKUP(E32,'DID List'!A:M,3,FALSE),"   ")</f>
        <v xml:space="preserve">   </v>
      </c>
      <c r="G32" s="134" t="str">
        <f>IF('Ingoing Substances'!I32="","",'Ingoing Substances'!I32)</f>
        <v/>
      </c>
      <c r="H32" s="280"/>
      <c r="I32" s="288"/>
      <c r="J32" s="280"/>
      <c r="K32" s="280"/>
      <c r="L32" s="280"/>
      <c r="M32" s="66" t="str">
        <f>IF($E32=0,"",IF($E32="not included",H32,VLOOKUP($E32,'DID List'!$A:$M,10,)))</f>
        <v/>
      </c>
      <c r="N32" s="132" t="str">
        <f>IF($E32=0,"",IF($E32="not included",I32,VLOOKUP($E32,'DID List'!$A:$M,9,)))</f>
        <v/>
      </c>
      <c r="O32" s="66" t="str">
        <f>IF($E32=0,"",IF($E32="not included",J32,VLOOKUP($E32,'DID List'!$A:$M,11,)))</f>
        <v/>
      </c>
      <c r="P32" s="66" t="str">
        <f>IF($E32=0,"",IF($E32="not included",K32,VLOOKUP($E32,'DID List'!$A:$M,12,)))</f>
        <v/>
      </c>
      <c r="Q32" s="66" t="str">
        <f t="shared" si="0"/>
        <v/>
      </c>
      <c r="R32" s="247" t="str">
        <f>IF(B32="","",IF(OR('Ingoing Substances'!H32=Languages!$A$65,'Ingoing Substances'!H32=Languages!$B$65),"Y",IF(OR('Ingoing Substances'!H32=Languages!$A$66,'Ingoing Substances'!H32=Languages!$B$66),"Y","N")))</f>
        <v/>
      </c>
      <c r="S32" s="247" t="str">
        <f>IF(B32="","",IF(OR('Ingoing Substances'!H32=Languages!$A$66,'Ingoing Substances'!H32=Languages!$B$66),"Y",IF(OR('Ingoing Substances'!H32=Languages!$A$173,'Ingoing Substances'!H32=Languages!$B$173),"Y","N")))</f>
        <v/>
      </c>
      <c r="T32" s="81"/>
      <c r="U32" s="19"/>
      <c r="V32" s="19"/>
    </row>
    <row r="33" spans="1:22" ht="15.75">
      <c r="A33" s="40">
        <v>24</v>
      </c>
      <c r="B33" s="147" t="str">
        <f>IF('Ingoing Substances'!B33="","",'Ingoing Substances'!B33)</f>
        <v/>
      </c>
      <c r="C33" s="281" t="str">
        <f>IF('Ingoing Substances'!C33="","",'Ingoing Substances'!C33)</f>
        <v/>
      </c>
      <c r="D33" s="148" t="str">
        <f>IF('Ingoing Substances'!G33="","",'Ingoing Substances'!G33)</f>
        <v/>
      </c>
      <c r="E33" s="6"/>
      <c r="F33" s="65" t="str">
        <f>IF(E33&gt;0,VLOOKUP(E33,'DID List'!A:M,3,FALSE),"   ")</f>
        <v xml:space="preserve">   </v>
      </c>
      <c r="G33" s="134" t="str">
        <f>IF('Ingoing Substances'!I33="","",'Ingoing Substances'!I33)</f>
        <v/>
      </c>
      <c r="H33" s="280"/>
      <c r="I33" s="288"/>
      <c r="J33" s="280"/>
      <c r="K33" s="280"/>
      <c r="L33" s="280"/>
      <c r="M33" s="66" t="str">
        <f>IF($E33=0,"",IF($E33="not included",H33,VLOOKUP($E33,'DID List'!$A:$M,10,)))</f>
        <v/>
      </c>
      <c r="N33" s="132" t="str">
        <f>IF($E33=0,"",IF($E33="not included",I33,VLOOKUP($E33,'DID List'!$A:$M,9,)))</f>
        <v/>
      </c>
      <c r="O33" s="66" t="str">
        <f>IF($E33=0,"",IF($E33="not included",J33,VLOOKUP($E33,'DID List'!$A:$M,11,)))</f>
        <v/>
      </c>
      <c r="P33" s="66" t="str">
        <f>IF($E33=0,"",IF($E33="not included",K33,VLOOKUP($E33,'DID List'!$A:$M,12,)))</f>
        <v/>
      </c>
      <c r="Q33" s="66" t="str">
        <f t="shared" si="0"/>
        <v/>
      </c>
      <c r="R33" s="247" t="str">
        <f>IF(B33="","",IF(OR('Ingoing Substances'!H33=Languages!$A$65,'Ingoing Substances'!H33=Languages!$B$65),"Y",IF(OR('Ingoing Substances'!H33=Languages!$A$66,'Ingoing Substances'!H33=Languages!$B$66),"Y","N")))</f>
        <v/>
      </c>
      <c r="S33" s="247" t="str">
        <f>IF(B33="","",IF(OR('Ingoing Substances'!H33=Languages!$A$66,'Ingoing Substances'!H33=Languages!$B$66),"Y",IF(OR('Ingoing Substances'!H33=Languages!$A$173,'Ingoing Substances'!H33=Languages!$B$173),"Y","N")))</f>
        <v/>
      </c>
      <c r="T33" s="81"/>
      <c r="U33" s="19"/>
      <c r="V33" s="19"/>
    </row>
    <row r="34" spans="1:22" ht="15.75">
      <c r="A34" s="40">
        <v>25</v>
      </c>
      <c r="B34" s="147" t="str">
        <f>IF('Ingoing Substances'!B34="","",'Ingoing Substances'!B34)</f>
        <v/>
      </c>
      <c r="C34" s="281" t="str">
        <f>IF('Ingoing Substances'!C34="","",'Ingoing Substances'!C34)</f>
        <v/>
      </c>
      <c r="D34" s="148" t="str">
        <f>IF('Ingoing Substances'!G34="","",'Ingoing Substances'!G34)</f>
        <v/>
      </c>
      <c r="E34" s="6"/>
      <c r="F34" s="65" t="str">
        <f>IF(E34&gt;0,VLOOKUP(E34,'DID List'!A:M,3,FALSE),"   ")</f>
        <v xml:space="preserve">   </v>
      </c>
      <c r="G34" s="134" t="str">
        <f>IF('Ingoing Substances'!I34="","",'Ingoing Substances'!I34)</f>
        <v/>
      </c>
      <c r="H34" s="280"/>
      <c r="I34" s="288"/>
      <c r="J34" s="280"/>
      <c r="K34" s="280"/>
      <c r="L34" s="280"/>
      <c r="M34" s="66" t="str">
        <f>IF($E34=0,"",IF($E34="not included",H34,VLOOKUP($E34,'DID List'!$A:$M,10,)))</f>
        <v/>
      </c>
      <c r="N34" s="132" t="str">
        <f>IF($E34=0,"",IF($E34="not included",I34,VLOOKUP($E34,'DID List'!$A:$M,9,)))</f>
        <v/>
      </c>
      <c r="O34" s="66" t="str">
        <f>IF($E34=0,"",IF($E34="not included",J34,VLOOKUP($E34,'DID List'!$A:$M,11,)))</f>
        <v/>
      </c>
      <c r="P34" s="66" t="str">
        <f>IF($E34=0,"",IF($E34="not included",K34,VLOOKUP($E34,'DID List'!$A:$M,12,)))</f>
        <v/>
      </c>
      <c r="Q34" s="66" t="str">
        <f t="shared" si="0"/>
        <v/>
      </c>
      <c r="R34" s="247" t="str">
        <f>IF(B34="","",IF(OR('Ingoing Substances'!H34=Languages!$A$65,'Ingoing Substances'!H34=Languages!$B$65),"Y",IF(OR('Ingoing Substances'!H34=Languages!$A$66,'Ingoing Substances'!H34=Languages!$B$66),"Y","N")))</f>
        <v/>
      </c>
      <c r="S34" s="247" t="str">
        <f>IF(B34="","",IF(OR('Ingoing Substances'!H34=Languages!$A$66,'Ingoing Substances'!H34=Languages!$B$66),"Y",IF(OR('Ingoing Substances'!H34=Languages!$A$173,'Ingoing Substances'!H34=Languages!$B$173),"Y","N")))</f>
        <v/>
      </c>
      <c r="T34" s="81"/>
      <c r="U34" s="19"/>
      <c r="V34" s="19"/>
    </row>
    <row r="35" spans="1:22" ht="15.75">
      <c r="A35" s="40">
        <v>26</v>
      </c>
      <c r="B35" s="147" t="str">
        <f>IF('Ingoing Substances'!B35="","",'Ingoing Substances'!B35)</f>
        <v/>
      </c>
      <c r="C35" s="281" t="str">
        <f>IF('Ingoing Substances'!C35="","",'Ingoing Substances'!C35)</f>
        <v/>
      </c>
      <c r="D35" s="148" t="str">
        <f>IF('Ingoing Substances'!G35="","",'Ingoing Substances'!G35)</f>
        <v/>
      </c>
      <c r="E35" s="6"/>
      <c r="F35" s="65" t="str">
        <f>IF(E35&gt;0,VLOOKUP(E35,'DID List'!A:M,3,FALSE),"   ")</f>
        <v xml:space="preserve">   </v>
      </c>
      <c r="G35" s="134" t="str">
        <f>IF('Ingoing Substances'!I35="","",'Ingoing Substances'!I35)</f>
        <v/>
      </c>
      <c r="H35" s="280"/>
      <c r="I35" s="288"/>
      <c r="J35" s="280"/>
      <c r="K35" s="280"/>
      <c r="L35" s="280"/>
      <c r="M35" s="66" t="str">
        <f>IF($E35=0,"",IF($E35="not included",H35,VLOOKUP($E35,'DID List'!$A:$M,10,)))</f>
        <v/>
      </c>
      <c r="N35" s="132" t="str">
        <f>IF($E35=0,"",IF($E35="not included",I35,VLOOKUP($E35,'DID List'!$A:$M,9,)))</f>
        <v/>
      </c>
      <c r="O35" s="66" t="str">
        <f>IF($E35=0,"",IF($E35="not included",J35,VLOOKUP($E35,'DID List'!$A:$M,11,)))</f>
        <v/>
      </c>
      <c r="P35" s="66" t="str">
        <f>IF($E35=0,"",IF($E35="not included",K35,VLOOKUP($E35,'DID List'!$A:$M,12,)))</f>
        <v/>
      </c>
      <c r="Q35" s="66" t="str">
        <f t="shared" si="0"/>
        <v/>
      </c>
      <c r="R35" s="247" t="str">
        <f>IF(B35="","",IF(OR('Ingoing Substances'!H35=Languages!$A$65,'Ingoing Substances'!H35=Languages!$B$65),"Y",IF(OR('Ingoing Substances'!H35=Languages!$A$66,'Ingoing Substances'!H35=Languages!$B$66),"Y","N")))</f>
        <v/>
      </c>
      <c r="S35" s="247" t="str">
        <f>IF(B35="","",IF(OR('Ingoing Substances'!H35=Languages!$A$66,'Ingoing Substances'!H35=Languages!$B$66),"Y",IF(OR('Ingoing Substances'!H35=Languages!$A$173,'Ingoing Substances'!H35=Languages!$B$173),"Y","N")))</f>
        <v/>
      </c>
      <c r="T35" s="81"/>
      <c r="U35" s="19"/>
      <c r="V35" s="19"/>
    </row>
    <row r="36" spans="1:22" ht="15.75">
      <c r="A36" s="40">
        <v>27</v>
      </c>
      <c r="B36" s="147" t="str">
        <f>IF('Ingoing Substances'!B36="","",'Ingoing Substances'!B36)</f>
        <v/>
      </c>
      <c r="C36" s="281" t="str">
        <f>IF('Ingoing Substances'!C36="","",'Ingoing Substances'!C36)</f>
        <v/>
      </c>
      <c r="D36" s="148" t="str">
        <f>IF('Ingoing Substances'!G36="","",'Ingoing Substances'!G36)</f>
        <v/>
      </c>
      <c r="E36" s="6"/>
      <c r="F36" s="65" t="str">
        <f>IF(E36&gt;0,VLOOKUP(E36,'DID List'!A:M,3,FALSE),"   ")</f>
        <v xml:space="preserve">   </v>
      </c>
      <c r="G36" s="134" t="str">
        <f>IF('Ingoing Substances'!I36="","",'Ingoing Substances'!I36)</f>
        <v/>
      </c>
      <c r="H36" s="280"/>
      <c r="I36" s="288"/>
      <c r="J36" s="280"/>
      <c r="K36" s="280"/>
      <c r="L36" s="280"/>
      <c r="M36" s="66" t="str">
        <f>IF($E36=0,"",IF($E36="not included",H36,VLOOKUP($E36,'DID List'!$A:$M,10,)))</f>
        <v/>
      </c>
      <c r="N36" s="132" t="str">
        <f>IF($E36=0,"",IF($E36="not included",I36,VLOOKUP($E36,'DID List'!$A:$M,9,)))</f>
        <v/>
      </c>
      <c r="O36" s="66" t="str">
        <f>IF($E36=0,"",IF($E36="not included",J36,VLOOKUP($E36,'DID List'!$A:$M,11,)))</f>
        <v/>
      </c>
      <c r="P36" s="66" t="str">
        <f>IF($E36=0,"",IF($E36="not included",K36,VLOOKUP($E36,'DID List'!$A:$M,12,)))</f>
        <v/>
      </c>
      <c r="Q36" s="66" t="str">
        <f t="shared" si="0"/>
        <v/>
      </c>
      <c r="R36" s="247" t="str">
        <f>IF(B36="","",IF(OR('Ingoing Substances'!H36=Languages!$A$65,'Ingoing Substances'!H36=Languages!$B$65),"Y",IF(OR('Ingoing Substances'!H36=Languages!$A$66,'Ingoing Substances'!H36=Languages!$B$66),"Y","N")))</f>
        <v/>
      </c>
      <c r="S36" s="247" t="str">
        <f>IF(B36="","",IF(OR('Ingoing Substances'!H36=Languages!$A$66,'Ingoing Substances'!H36=Languages!$B$66),"Y",IF(OR('Ingoing Substances'!H36=Languages!$A$173,'Ingoing Substances'!H36=Languages!$B$173),"Y","N")))</f>
        <v/>
      </c>
      <c r="T36" s="81"/>
      <c r="U36" s="19"/>
      <c r="V36" s="19"/>
    </row>
    <row r="37" spans="1:22" ht="15.75">
      <c r="A37" s="40">
        <v>28</v>
      </c>
      <c r="B37" s="147" t="str">
        <f>IF('Ingoing Substances'!B37="","",'Ingoing Substances'!B37)</f>
        <v/>
      </c>
      <c r="C37" s="281" t="str">
        <f>IF('Ingoing Substances'!C37="","",'Ingoing Substances'!C37)</f>
        <v/>
      </c>
      <c r="D37" s="148" t="str">
        <f>IF('Ingoing Substances'!G37="","",'Ingoing Substances'!G37)</f>
        <v/>
      </c>
      <c r="E37" s="6"/>
      <c r="F37" s="65" t="str">
        <f>IF(E37&gt;0,VLOOKUP(E37,'DID List'!A:M,3,FALSE),"   ")</f>
        <v xml:space="preserve">   </v>
      </c>
      <c r="G37" s="134" t="str">
        <f>IF('Ingoing Substances'!I37="","",'Ingoing Substances'!I37)</f>
        <v/>
      </c>
      <c r="H37" s="280"/>
      <c r="I37" s="288"/>
      <c r="J37" s="280"/>
      <c r="K37" s="280"/>
      <c r="L37" s="280"/>
      <c r="M37" s="66" t="str">
        <f>IF($E37=0,"",IF($E37="not included",H37,VLOOKUP($E37,'DID List'!$A:$M,10,)))</f>
        <v/>
      </c>
      <c r="N37" s="132" t="str">
        <f>IF($E37=0,"",IF($E37="not included",I37,VLOOKUP($E37,'DID List'!$A:$M,9,)))</f>
        <v/>
      </c>
      <c r="O37" s="66" t="str">
        <f>IF($E37=0,"",IF($E37="not included",J37,VLOOKUP($E37,'DID List'!$A:$M,11,)))</f>
        <v/>
      </c>
      <c r="P37" s="66" t="str">
        <f>IF($E37=0,"",IF($E37="not included",K37,VLOOKUP($E37,'DID List'!$A:$M,12,)))</f>
        <v/>
      </c>
      <c r="Q37" s="66" t="str">
        <f t="shared" si="0"/>
        <v/>
      </c>
      <c r="R37" s="247" t="str">
        <f>IF(B37="","",IF(OR('Ingoing Substances'!H37=Languages!$A$65,'Ingoing Substances'!H37=Languages!$B$65),"Y",IF(OR('Ingoing Substances'!H37=Languages!$A$66,'Ingoing Substances'!H37=Languages!$B$66),"Y","N")))</f>
        <v/>
      </c>
      <c r="S37" s="247" t="str">
        <f>IF(B37="","",IF(OR('Ingoing Substances'!H37=Languages!$A$66,'Ingoing Substances'!H37=Languages!$B$66),"Y",IF(OR('Ingoing Substances'!H37=Languages!$A$173,'Ingoing Substances'!H37=Languages!$B$173),"Y","N")))</f>
        <v/>
      </c>
      <c r="T37" s="81"/>
      <c r="U37" s="19"/>
      <c r="V37" s="19"/>
    </row>
    <row r="38" spans="1:22" ht="15.75">
      <c r="A38" s="40">
        <v>29</v>
      </c>
      <c r="B38" s="147" t="str">
        <f>IF('Ingoing Substances'!B38="","",'Ingoing Substances'!B38)</f>
        <v/>
      </c>
      <c r="C38" s="281" t="str">
        <f>IF('Ingoing Substances'!C38="","",'Ingoing Substances'!C38)</f>
        <v/>
      </c>
      <c r="D38" s="148" t="str">
        <f>IF('Ingoing Substances'!G38="","",'Ingoing Substances'!G38)</f>
        <v/>
      </c>
      <c r="E38" s="6"/>
      <c r="F38" s="65" t="str">
        <f>IF(E38&gt;0,VLOOKUP(E38,'DID List'!A:M,3,FALSE),"   ")</f>
        <v xml:space="preserve">   </v>
      </c>
      <c r="G38" s="134" t="str">
        <f>IF('Ingoing Substances'!I38="","",'Ingoing Substances'!I38)</f>
        <v/>
      </c>
      <c r="H38" s="280"/>
      <c r="I38" s="288"/>
      <c r="J38" s="280"/>
      <c r="K38" s="280"/>
      <c r="L38" s="280"/>
      <c r="M38" s="66" t="str">
        <f>IF($E38=0,"",IF($E38="not included",H38,VLOOKUP($E38,'DID List'!$A:$M,10,)))</f>
        <v/>
      </c>
      <c r="N38" s="132" t="str">
        <f>IF($E38=0,"",IF($E38="not included",I38,VLOOKUP($E38,'DID List'!$A:$M,9,)))</f>
        <v/>
      </c>
      <c r="O38" s="66" t="str">
        <f>IF($E38=0,"",IF($E38="not included",J38,VLOOKUP($E38,'DID List'!$A:$M,11,)))</f>
        <v/>
      </c>
      <c r="P38" s="66" t="str">
        <f>IF($E38=0,"",IF($E38="not included",K38,VLOOKUP($E38,'DID List'!$A:$M,12,)))</f>
        <v/>
      </c>
      <c r="Q38" s="66" t="str">
        <f t="shared" si="0"/>
        <v/>
      </c>
      <c r="R38" s="247" t="str">
        <f>IF(B38="","",IF(OR('Ingoing Substances'!H38=Languages!$A$65,'Ingoing Substances'!H38=Languages!$B$65),"Y",IF(OR('Ingoing Substances'!H38=Languages!$A$66,'Ingoing Substances'!H38=Languages!$B$66),"Y","N")))</f>
        <v/>
      </c>
      <c r="S38" s="247" t="str">
        <f>IF(B38="","",IF(OR('Ingoing Substances'!H38=Languages!$A$66,'Ingoing Substances'!H38=Languages!$B$66),"Y",IF(OR('Ingoing Substances'!H38=Languages!$A$173,'Ingoing Substances'!H38=Languages!$B$173),"Y","N")))</f>
        <v/>
      </c>
      <c r="T38" s="81"/>
      <c r="U38" s="19"/>
      <c r="V38" s="19"/>
    </row>
    <row r="39" spans="1:22" ht="15.75">
      <c r="A39" s="40">
        <v>30</v>
      </c>
      <c r="B39" s="147" t="str">
        <f>IF('Ingoing Substances'!B39="","",'Ingoing Substances'!B39)</f>
        <v/>
      </c>
      <c r="C39" s="281" t="str">
        <f>IF('Ingoing Substances'!C39="","",'Ingoing Substances'!C39)</f>
        <v/>
      </c>
      <c r="D39" s="148" t="str">
        <f>IF('Ingoing Substances'!G39="","",'Ingoing Substances'!G39)</f>
        <v/>
      </c>
      <c r="E39" s="6"/>
      <c r="F39" s="65" t="str">
        <f>IF(E39&gt;0,VLOOKUP(E39,'DID List'!A:M,3,FALSE),"   ")</f>
        <v xml:space="preserve">   </v>
      </c>
      <c r="G39" s="134" t="str">
        <f>IF('Ingoing Substances'!I39="","",'Ingoing Substances'!I39)</f>
        <v/>
      </c>
      <c r="H39" s="280"/>
      <c r="I39" s="288"/>
      <c r="J39" s="280"/>
      <c r="K39" s="280"/>
      <c r="L39" s="280"/>
      <c r="M39" s="66" t="str">
        <f>IF($E39=0,"",IF($E39="not included",H39,VLOOKUP($E39,'DID List'!$A:$M,10,)))</f>
        <v/>
      </c>
      <c r="N39" s="132" t="str">
        <f>IF($E39=0,"",IF($E39="not included",I39,VLOOKUP($E39,'DID List'!$A:$M,9,)))</f>
        <v/>
      </c>
      <c r="O39" s="66" t="str">
        <f>IF($E39=0,"",IF($E39="not included",J39,VLOOKUP($E39,'DID List'!$A:$M,11,)))</f>
        <v/>
      </c>
      <c r="P39" s="66" t="str">
        <f>IF($E39=0,"",IF($E39="not included",K39,VLOOKUP($E39,'DID List'!$A:$M,12,)))</f>
        <v/>
      </c>
      <c r="Q39" s="66" t="str">
        <f t="shared" si="0"/>
        <v/>
      </c>
      <c r="R39" s="247" t="str">
        <f>IF(B39="","",IF(OR('Ingoing Substances'!H39=Languages!$A$65,'Ingoing Substances'!H39=Languages!$B$65),"Y",IF(OR('Ingoing Substances'!H39=Languages!$A$66,'Ingoing Substances'!H39=Languages!$B$66),"Y","N")))</f>
        <v/>
      </c>
      <c r="S39" s="247" t="str">
        <f>IF(B39="","",IF(OR('Ingoing Substances'!H39=Languages!$A$66,'Ingoing Substances'!H39=Languages!$B$66),"Y",IF(OR('Ingoing Substances'!H39=Languages!$A$173,'Ingoing Substances'!H39=Languages!$B$173),"Y","N")))</f>
        <v/>
      </c>
      <c r="T39" s="81"/>
      <c r="U39" s="19"/>
      <c r="V39" s="19"/>
    </row>
    <row r="40" spans="1:22" ht="15.75">
      <c r="A40" s="40">
        <v>31</v>
      </c>
      <c r="B40" s="147" t="str">
        <f>IF('Ingoing Substances'!B40="","",'Ingoing Substances'!B40)</f>
        <v/>
      </c>
      <c r="C40" s="281" t="str">
        <f>IF('Ingoing Substances'!C40="","",'Ingoing Substances'!C40)</f>
        <v/>
      </c>
      <c r="D40" s="148" t="str">
        <f>IF('Ingoing Substances'!G40="","",'Ingoing Substances'!G40)</f>
        <v/>
      </c>
      <c r="E40" s="6"/>
      <c r="F40" s="65" t="str">
        <f>IF(E40&gt;0,VLOOKUP(E40,'DID List'!A:M,3,FALSE),"   ")</f>
        <v xml:space="preserve">   </v>
      </c>
      <c r="G40" s="134" t="str">
        <f>IF('Ingoing Substances'!I40="","",'Ingoing Substances'!I40)</f>
        <v/>
      </c>
      <c r="H40" s="280"/>
      <c r="I40" s="288"/>
      <c r="J40" s="280"/>
      <c r="K40" s="280"/>
      <c r="L40" s="280"/>
      <c r="M40" s="66" t="str">
        <f>IF($E40=0,"",IF($E40="not included",H40,VLOOKUP($E40,'DID List'!$A:$M,10,)))</f>
        <v/>
      </c>
      <c r="N40" s="132" t="str">
        <f>IF($E40=0,"",IF($E40="not included",I40,VLOOKUP($E40,'DID List'!$A:$M,9,)))</f>
        <v/>
      </c>
      <c r="O40" s="66" t="str">
        <f>IF($E40=0,"",IF($E40="not included",J40,VLOOKUP($E40,'DID List'!$A:$M,11,)))</f>
        <v/>
      </c>
      <c r="P40" s="66" t="str">
        <f>IF($E40=0,"",IF($E40="not included",K40,VLOOKUP($E40,'DID List'!$A:$M,12,)))</f>
        <v/>
      </c>
      <c r="Q40" s="66" t="str">
        <f t="shared" si="0"/>
        <v/>
      </c>
      <c r="R40" s="247" t="str">
        <f>IF(B40="","",IF(OR('Ingoing Substances'!H40=Languages!$A$65,'Ingoing Substances'!H40=Languages!$B$65),"Y",IF(OR('Ingoing Substances'!H40=Languages!$A$66,'Ingoing Substances'!H40=Languages!$B$66),"Y","N")))</f>
        <v/>
      </c>
      <c r="S40" s="247" t="str">
        <f>IF(B40="","",IF(OR('Ingoing Substances'!H40=Languages!$A$66,'Ingoing Substances'!H40=Languages!$B$66),"Y",IF(OR('Ingoing Substances'!H40=Languages!$A$173,'Ingoing Substances'!H40=Languages!$B$173),"Y","N")))</f>
        <v/>
      </c>
      <c r="T40" s="81"/>
      <c r="U40" s="19"/>
      <c r="V40" s="19"/>
    </row>
    <row r="41" spans="1:22" ht="15.75">
      <c r="A41" s="40">
        <v>32</v>
      </c>
      <c r="B41" s="147" t="str">
        <f>IF('Ingoing Substances'!B41="","",'Ingoing Substances'!B41)</f>
        <v/>
      </c>
      <c r="C41" s="281" t="str">
        <f>IF('Ingoing Substances'!C41="","",'Ingoing Substances'!C41)</f>
        <v/>
      </c>
      <c r="D41" s="148" t="str">
        <f>IF('Ingoing Substances'!G41="","",'Ingoing Substances'!G41)</f>
        <v/>
      </c>
      <c r="E41" s="6"/>
      <c r="F41" s="65" t="str">
        <f>IF(E41&gt;0,VLOOKUP(E41,'DID List'!A:M,3,FALSE),"   ")</f>
        <v xml:space="preserve">   </v>
      </c>
      <c r="G41" s="134" t="str">
        <f>IF('Ingoing Substances'!I41="","",'Ingoing Substances'!I41)</f>
        <v/>
      </c>
      <c r="H41" s="280"/>
      <c r="I41" s="288"/>
      <c r="J41" s="280"/>
      <c r="K41" s="280"/>
      <c r="L41" s="280"/>
      <c r="M41" s="66" t="str">
        <f>IF($E41=0,"",IF($E41="not included",H41,VLOOKUP($E41,'DID List'!$A:$M,10,)))</f>
        <v/>
      </c>
      <c r="N41" s="132" t="str">
        <f>IF($E41=0,"",IF($E41="not included",I41,VLOOKUP($E41,'DID List'!$A:$M,9,)))</f>
        <v/>
      </c>
      <c r="O41" s="66" t="str">
        <f>IF($E41=0,"",IF($E41="not included",J41,VLOOKUP($E41,'DID List'!$A:$M,11,)))</f>
        <v/>
      </c>
      <c r="P41" s="66" t="str">
        <f>IF($E41=0,"",IF($E41="not included",K41,VLOOKUP($E41,'DID List'!$A:$M,12,)))</f>
        <v/>
      </c>
      <c r="Q41" s="66" t="str">
        <f t="shared" si="0"/>
        <v/>
      </c>
      <c r="R41" s="247" t="str">
        <f>IF(B41="","",IF(OR('Ingoing Substances'!H41=Languages!$A$65,'Ingoing Substances'!H41=Languages!$B$65),"Y",IF(OR('Ingoing Substances'!H41=Languages!$A$66,'Ingoing Substances'!H41=Languages!$B$66),"Y","N")))</f>
        <v/>
      </c>
      <c r="S41" s="247" t="str">
        <f>IF(B41="","",IF(OR('Ingoing Substances'!H41=Languages!$A$66,'Ingoing Substances'!H41=Languages!$B$66),"Y",IF(OR('Ingoing Substances'!H41=Languages!$A$173,'Ingoing Substances'!H41=Languages!$B$173),"Y","N")))</f>
        <v/>
      </c>
      <c r="T41" s="81"/>
      <c r="U41" s="19"/>
      <c r="V41" s="19"/>
    </row>
    <row r="42" spans="1:22" ht="15.75">
      <c r="A42" s="40">
        <v>33</v>
      </c>
      <c r="B42" s="147" t="str">
        <f>IF('Ingoing Substances'!B42="","",'Ingoing Substances'!B42)</f>
        <v/>
      </c>
      <c r="C42" s="281" t="str">
        <f>IF('Ingoing Substances'!C42="","",'Ingoing Substances'!C42)</f>
        <v/>
      </c>
      <c r="D42" s="148" t="str">
        <f>IF('Ingoing Substances'!G42="","",'Ingoing Substances'!G42)</f>
        <v/>
      </c>
      <c r="E42" s="6"/>
      <c r="F42" s="65" t="str">
        <f>IF(E42&gt;0,VLOOKUP(E42,'DID List'!A:M,3,FALSE),"   ")</f>
        <v xml:space="preserve">   </v>
      </c>
      <c r="G42" s="134" t="str">
        <f>IF('Ingoing Substances'!I42="","",'Ingoing Substances'!I42)</f>
        <v/>
      </c>
      <c r="H42" s="280"/>
      <c r="I42" s="288"/>
      <c r="J42" s="280"/>
      <c r="K42" s="280"/>
      <c r="L42" s="280"/>
      <c r="M42" s="66" t="str">
        <f>IF($E42=0,"",IF($E42="not included",H42,VLOOKUP($E42,'DID List'!$A:$M,10,)))</f>
        <v/>
      </c>
      <c r="N42" s="132" t="str">
        <f>IF($E42=0,"",IF($E42="not included",I42,VLOOKUP($E42,'DID List'!$A:$M,9,)))</f>
        <v/>
      </c>
      <c r="O42" s="66" t="str">
        <f>IF($E42=0,"",IF($E42="not included",J42,VLOOKUP($E42,'DID List'!$A:$M,11,)))</f>
        <v/>
      </c>
      <c r="P42" s="66" t="str">
        <f>IF($E42=0,"",IF($E42="not included",K42,VLOOKUP($E42,'DID List'!$A:$M,12,)))</f>
        <v/>
      </c>
      <c r="Q42" s="66" t="str">
        <f t="shared" si="0"/>
        <v/>
      </c>
      <c r="R42" s="247" t="str">
        <f>IF(B42="","",IF(OR('Ingoing Substances'!H42=Languages!$A$65,'Ingoing Substances'!H42=Languages!$B$65),"Y",IF(OR('Ingoing Substances'!H42=Languages!$A$66,'Ingoing Substances'!H42=Languages!$B$66),"Y","N")))</f>
        <v/>
      </c>
      <c r="S42" s="247" t="str">
        <f>IF(B42="","",IF(OR('Ingoing Substances'!H42=Languages!$A$66,'Ingoing Substances'!H42=Languages!$B$66),"Y",IF(OR('Ingoing Substances'!H42=Languages!$A$173,'Ingoing Substances'!H42=Languages!$B$173),"Y","N")))</f>
        <v/>
      </c>
      <c r="T42" s="81"/>
      <c r="U42" s="19"/>
      <c r="V42" s="19"/>
    </row>
    <row r="43" spans="1:22" ht="15.75">
      <c r="A43" s="40">
        <v>34</v>
      </c>
      <c r="B43" s="147" t="str">
        <f>IF('Ingoing Substances'!B43="","",'Ingoing Substances'!B43)</f>
        <v/>
      </c>
      <c r="C43" s="281" t="str">
        <f>IF('Ingoing Substances'!C43="","",'Ingoing Substances'!C43)</f>
        <v/>
      </c>
      <c r="D43" s="148" t="str">
        <f>IF('Ingoing Substances'!G43="","",'Ingoing Substances'!G43)</f>
        <v/>
      </c>
      <c r="E43" s="6"/>
      <c r="F43" s="65" t="str">
        <f>IF(E43&gt;0,VLOOKUP(E43,'DID List'!A:M,3,FALSE),"   ")</f>
        <v xml:space="preserve">   </v>
      </c>
      <c r="G43" s="134" t="str">
        <f>IF('Ingoing Substances'!I43="","",'Ingoing Substances'!I43)</f>
        <v/>
      </c>
      <c r="H43" s="280"/>
      <c r="I43" s="288"/>
      <c r="J43" s="280"/>
      <c r="K43" s="280"/>
      <c r="L43" s="280"/>
      <c r="M43" s="66" t="str">
        <f>IF($E43=0,"",IF($E43="not included",H43,VLOOKUP($E43,'DID List'!$A:$M,10,)))</f>
        <v/>
      </c>
      <c r="N43" s="132" t="str">
        <f>IF($E43=0,"",IF($E43="not included",I43,VLOOKUP($E43,'DID List'!$A:$M,9,)))</f>
        <v/>
      </c>
      <c r="O43" s="66" t="str">
        <f>IF($E43=0,"",IF($E43="not included",J43,VLOOKUP($E43,'DID List'!$A:$M,11,)))</f>
        <v/>
      </c>
      <c r="P43" s="66" t="str">
        <f>IF($E43=0,"",IF($E43="not included",K43,VLOOKUP($E43,'DID List'!$A:$M,12,)))</f>
        <v/>
      </c>
      <c r="Q43" s="66" t="str">
        <f t="shared" si="0"/>
        <v/>
      </c>
      <c r="R43" s="247" t="str">
        <f>IF(B43="","",IF(OR('Ingoing Substances'!H43=Languages!$A$65,'Ingoing Substances'!H43=Languages!$B$65),"Y",IF(OR('Ingoing Substances'!H43=Languages!$A$66,'Ingoing Substances'!H43=Languages!$B$66),"Y","N")))</f>
        <v/>
      </c>
      <c r="S43" s="247" t="str">
        <f>IF(B43="","",IF(OR('Ingoing Substances'!H43=Languages!$A$66,'Ingoing Substances'!H43=Languages!$B$66),"Y",IF(OR('Ingoing Substances'!H43=Languages!$A$173,'Ingoing Substances'!H43=Languages!$B$173),"Y","N")))</f>
        <v/>
      </c>
      <c r="T43" s="81"/>
      <c r="U43" s="19"/>
      <c r="V43" s="19"/>
    </row>
    <row r="44" spans="1:22" ht="15.75">
      <c r="A44" s="40">
        <v>35</v>
      </c>
      <c r="B44" s="147" t="str">
        <f>IF('Ingoing Substances'!B44="","",'Ingoing Substances'!B44)</f>
        <v/>
      </c>
      <c r="C44" s="281" t="str">
        <f>IF('Ingoing Substances'!C44="","",'Ingoing Substances'!C44)</f>
        <v/>
      </c>
      <c r="D44" s="148" t="str">
        <f>IF('Ingoing Substances'!G44="","",'Ingoing Substances'!G44)</f>
        <v/>
      </c>
      <c r="E44" s="6"/>
      <c r="F44" s="65" t="str">
        <f>IF(E44&gt;0,VLOOKUP(E44,'DID List'!A:M,3,FALSE),"   ")</f>
        <v xml:space="preserve">   </v>
      </c>
      <c r="G44" s="134" t="str">
        <f>IF('Ingoing Substances'!I44="","",'Ingoing Substances'!I44)</f>
        <v/>
      </c>
      <c r="H44" s="280"/>
      <c r="I44" s="288"/>
      <c r="J44" s="280"/>
      <c r="K44" s="280"/>
      <c r="L44" s="280"/>
      <c r="M44" s="66" t="str">
        <f>IF($E44=0,"",IF($E44="not included",H44,VLOOKUP($E44,'DID List'!$A:$M,10,)))</f>
        <v/>
      </c>
      <c r="N44" s="132" t="str">
        <f>IF($E44=0,"",IF($E44="not included",I44,VLOOKUP($E44,'DID List'!$A:$M,9,)))</f>
        <v/>
      </c>
      <c r="O44" s="66" t="str">
        <f>IF($E44=0,"",IF($E44="not included",J44,VLOOKUP($E44,'DID List'!$A:$M,11,)))</f>
        <v/>
      </c>
      <c r="P44" s="66" t="str">
        <f>IF($E44=0,"",IF($E44="not included",K44,VLOOKUP($E44,'DID List'!$A:$M,12,)))</f>
        <v/>
      </c>
      <c r="Q44" s="66" t="str">
        <f t="shared" si="0"/>
        <v/>
      </c>
      <c r="R44" s="247" t="str">
        <f>IF(B44="","",IF(OR('Ingoing Substances'!H44=Languages!$A$65,'Ingoing Substances'!H44=Languages!$B$65),"Y",IF(OR('Ingoing Substances'!H44=Languages!$A$66,'Ingoing Substances'!H44=Languages!$B$66),"Y","N")))</f>
        <v/>
      </c>
      <c r="S44" s="247" t="str">
        <f>IF(B44="","",IF(OR('Ingoing Substances'!H44=Languages!$A$66,'Ingoing Substances'!H44=Languages!$B$66),"Y",IF(OR('Ingoing Substances'!H44=Languages!$A$173,'Ingoing Substances'!H44=Languages!$B$173),"Y","N")))</f>
        <v/>
      </c>
      <c r="T44" s="81"/>
      <c r="U44" s="19"/>
      <c r="V44" s="19"/>
    </row>
    <row r="45" spans="1:22" ht="15.75">
      <c r="A45" s="40">
        <v>36</v>
      </c>
      <c r="B45" s="147" t="str">
        <f>IF('Ingoing Substances'!B45="","",'Ingoing Substances'!B45)</f>
        <v/>
      </c>
      <c r="C45" s="281" t="str">
        <f>IF('Ingoing Substances'!C45="","",'Ingoing Substances'!C45)</f>
        <v/>
      </c>
      <c r="D45" s="148" t="str">
        <f>IF('Ingoing Substances'!G45="","",'Ingoing Substances'!G45)</f>
        <v/>
      </c>
      <c r="E45" s="6"/>
      <c r="F45" s="65" t="str">
        <f>IF(E45&gt;0,VLOOKUP(E45,'DID List'!A:M,3,FALSE),"   ")</f>
        <v xml:space="preserve">   </v>
      </c>
      <c r="G45" s="134" t="str">
        <f>IF('Ingoing Substances'!I45="","",'Ingoing Substances'!I45)</f>
        <v/>
      </c>
      <c r="H45" s="280"/>
      <c r="I45" s="288"/>
      <c r="J45" s="280"/>
      <c r="K45" s="280"/>
      <c r="L45" s="280"/>
      <c r="M45" s="66" t="str">
        <f>IF($E45=0,"",IF($E45="not included",H45,VLOOKUP($E45,'DID List'!$A:$M,10,)))</f>
        <v/>
      </c>
      <c r="N45" s="132" t="str">
        <f>IF($E45=0,"",IF($E45="not included",I45,VLOOKUP($E45,'DID List'!$A:$M,9,)))</f>
        <v/>
      </c>
      <c r="O45" s="66" t="str">
        <f>IF($E45=0,"",IF($E45="not included",J45,VLOOKUP($E45,'DID List'!$A:$M,11,)))</f>
        <v/>
      </c>
      <c r="P45" s="66" t="str">
        <f>IF($E45=0,"",IF($E45="not included",K45,VLOOKUP($E45,'DID List'!$A:$M,12,)))</f>
        <v/>
      </c>
      <c r="Q45" s="66" t="str">
        <f t="shared" si="0"/>
        <v/>
      </c>
      <c r="R45" s="247" t="str">
        <f>IF(B45="","",IF(OR('Ingoing Substances'!H45=Languages!$A$65,'Ingoing Substances'!H45=Languages!$B$65),"Y",IF(OR('Ingoing Substances'!H45=Languages!$A$66,'Ingoing Substances'!H45=Languages!$B$66),"Y","N")))</f>
        <v/>
      </c>
      <c r="S45" s="247" t="str">
        <f>IF(B45="","",IF(OR('Ingoing Substances'!H45=Languages!$A$66,'Ingoing Substances'!H45=Languages!$B$66),"Y",IF(OR('Ingoing Substances'!H45=Languages!$A$173,'Ingoing Substances'!H45=Languages!$B$173),"Y","N")))</f>
        <v/>
      </c>
      <c r="T45" s="81"/>
      <c r="U45" s="19"/>
      <c r="V45" s="19"/>
    </row>
    <row r="46" spans="1:22" ht="15.75">
      <c r="A46" s="40">
        <v>37</v>
      </c>
      <c r="B46" s="147" t="str">
        <f>IF('Ingoing Substances'!B46="","",'Ingoing Substances'!B46)</f>
        <v/>
      </c>
      <c r="C46" s="281" t="str">
        <f>IF('Ingoing Substances'!C46="","",'Ingoing Substances'!C46)</f>
        <v/>
      </c>
      <c r="D46" s="148" t="str">
        <f>IF('Ingoing Substances'!G46="","",'Ingoing Substances'!G46)</f>
        <v/>
      </c>
      <c r="E46" s="6"/>
      <c r="F46" s="65" t="str">
        <f>IF(E46&gt;0,VLOOKUP(E46,'DID List'!A:M,3,FALSE),"   ")</f>
        <v xml:space="preserve">   </v>
      </c>
      <c r="G46" s="134" t="str">
        <f>IF('Ingoing Substances'!I46="","",'Ingoing Substances'!I46)</f>
        <v/>
      </c>
      <c r="H46" s="280"/>
      <c r="I46" s="288"/>
      <c r="J46" s="280"/>
      <c r="K46" s="280"/>
      <c r="L46" s="280"/>
      <c r="M46" s="66" t="str">
        <f>IF($E46=0,"",IF($E46="not included",H46,VLOOKUP($E46,'DID List'!$A:$M,10,)))</f>
        <v/>
      </c>
      <c r="N46" s="132" t="str">
        <f>IF($E46=0,"",IF($E46="not included",I46,VLOOKUP($E46,'DID List'!$A:$M,9,)))</f>
        <v/>
      </c>
      <c r="O46" s="66" t="str">
        <f>IF($E46=0,"",IF($E46="not included",J46,VLOOKUP($E46,'DID List'!$A:$M,11,)))</f>
        <v/>
      </c>
      <c r="P46" s="66" t="str">
        <f>IF($E46=0,"",IF($E46="not included",K46,VLOOKUP($E46,'DID List'!$A:$M,12,)))</f>
        <v/>
      </c>
      <c r="Q46" s="66" t="str">
        <f t="shared" si="0"/>
        <v/>
      </c>
      <c r="R46" s="247" t="str">
        <f>IF(B46="","",IF(OR('Ingoing Substances'!H46=Languages!$A$65,'Ingoing Substances'!H46=Languages!$B$65),"Y",IF(OR('Ingoing Substances'!H46=Languages!$A$66,'Ingoing Substances'!H46=Languages!$B$66),"Y","N")))</f>
        <v/>
      </c>
      <c r="S46" s="247" t="str">
        <f>IF(B46="","",IF(OR('Ingoing Substances'!H46=Languages!$A$66,'Ingoing Substances'!H46=Languages!$B$66),"Y",IF(OR('Ingoing Substances'!H46=Languages!$A$173,'Ingoing Substances'!H46=Languages!$B$173),"Y","N")))</f>
        <v/>
      </c>
      <c r="T46" s="81"/>
      <c r="U46" s="19"/>
      <c r="V46" s="19"/>
    </row>
    <row r="47" spans="1:22" ht="15.75">
      <c r="A47" s="40">
        <v>38</v>
      </c>
      <c r="B47" s="147" t="str">
        <f>IF('Ingoing Substances'!B47="","",'Ingoing Substances'!B47)</f>
        <v/>
      </c>
      <c r="C47" s="281" t="str">
        <f>IF('Ingoing Substances'!C47="","",'Ingoing Substances'!C47)</f>
        <v/>
      </c>
      <c r="D47" s="148" t="str">
        <f>IF('Ingoing Substances'!G47="","",'Ingoing Substances'!G47)</f>
        <v/>
      </c>
      <c r="E47" s="6"/>
      <c r="F47" s="65" t="str">
        <f>IF(E47&gt;0,VLOOKUP(E47,'DID List'!A:M,3,FALSE),"   ")</f>
        <v xml:space="preserve">   </v>
      </c>
      <c r="G47" s="134" t="str">
        <f>IF('Ingoing Substances'!I47="","",'Ingoing Substances'!I47)</f>
        <v/>
      </c>
      <c r="H47" s="280"/>
      <c r="I47" s="288"/>
      <c r="J47" s="280"/>
      <c r="K47" s="280"/>
      <c r="L47" s="280"/>
      <c r="M47" s="66" t="str">
        <f>IF($E47=0,"",IF($E47="not included",H47,VLOOKUP($E47,'DID List'!$A:$M,10,)))</f>
        <v/>
      </c>
      <c r="N47" s="132" t="str">
        <f>IF($E47=0,"",IF($E47="not included",I47,VLOOKUP($E47,'DID List'!$A:$M,9,)))</f>
        <v/>
      </c>
      <c r="O47" s="66" t="str">
        <f>IF($E47=0,"",IF($E47="not included",J47,VLOOKUP($E47,'DID List'!$A:$M,11,)))</f>
        <v/>
      </c>
      <c r="P47" s="66" t="str">
        <f>IF($E47=0,"",IF($E47="not included",K47,VLOOKUP($E47,'DID List'!$A:$M,12,)))</f>
        <v/>
      </c>
      <c r="Q47" s="66" t="str">
        <f t="shared" si="0"/>
        <v/>
      </c>
      <c r="R47" s="247" t="str">
        <f>IF(B47="","",IF(OR('Ingoing Substances'!H47=Languages!$A$65,'Ingoing Substances'!H47=Languages!$B$65),"Y",IF(OR('Ingoing Substances'!H47=Languages!$A$66,'Ingoing Substances'!H47=Languages!$B$66),"Y","N")))</f>
        <v/>
      </c>
      <c r="S47" s="247" t="str">
        <f>IF(B47="","",IF(OR('Ingoing Substances'!H47=Languages!$A$66,'Ingoing Substances'!H47=Languages!$B$66),"Y",IF(OR('Ingoing Substances'!H47=Languages!$A$173,'Ingoing Substances'!H47=Languages!$B$173),"Y","N")))</f>
        <v/>
      </c>
      <c r="T47" s="81"/>
      <c r="U47" s="19"/>
      <c r="V47" s="19"/>
    </row>
    <row r="48" spans="1:22" ht="15.75">
      <c r="A48" s="40">
        <v>39</v>
      </c>
      <c r="B48" s="147" t="str">
        <f>IF('Ingoing Substances'!B48="","",'Ingoing Substances'!B48)</f>
        <v/>
      </c>
      <c r="C48" s="281" t="str">
        <f>IF('Ingoing Substances'!C48="","",'Ingoing Substances'!C48)</f>
        <v/>
      </c>
      <c r="D48" s="148" t="str">
        <f>IF('Ingoing Substances'!G48="","",'Ingoing Substances'!G48)</f>
        <v/>
      </c>
      <c r="E48" s="6"/>
      <c r="F48" s="65" t="str">
        <f>IF(E48&gt;0,VLOOKUP(E48,'DID List'!A:M,3,FALSE),"   ")</f>
        <v xml:space="preserve">   </v>
      </c>
      <c r="G48" s="134" t="str">
        <f>IF('Ingoing Substances'!I48="","",'Ingoing Substances'!I48)</f>
        <v/>
      </c>
      <c r="H48" s="280"/>
      <c r="I48" s="288"/>
      <c r="J48" s="280"/>
      <c r="K48" s="280"/>
      <c r="L48" s="280"/>
      <c r="M48" s="66" t="str">
        <f>IF($E48=0,"",IF($E48="not included",H48,VLOOKUP($E48,'DID List'!$A:$M,10,)))</f>
        <v/>
      </c>
      <c r="N48" s="132" t="str">
        <f>IF($E48=0,"",IF($E48="not included",I48,VLOOKUP($E48,'DID List'!$A:$M,9,)))</f>
        <v/>
      </c>
      <c r="O48" s="66" t="str">
        <f>IF($E48=0,"",IF($E48="not included",J48,VLOOKUP($E48,'DID List'!$A:$M,11,)))</f>
        <v/>
      </c>
      <c r="P48" s="66" t="str">
        <f>IF($E48=0,"",IF($E48="not included",K48,VLOOKUP($E48,'DID List'!$A:$M,12,)))</f>
        <v/>
      </c>
      <c r="Q48" s="66" t="str">
        <f t="shared" si="0"/>
        <v/>
      </c>
      <c r="R48" s="247" t="str">
        <f>IF(B48="","",IF(OR('Ingoing Substances'!H48=Languages!$A$65,'Ingoing Substances'!H48=Languages!$B$65),"Y",IF(OR('Ingoing Substances'!H48=Languages!$A$66,'Ingoing Substances'!H48=Languages!$B$66),"Y","N")))</f>
        <v/>
      </c>
      <c r="S48" s="247" t="str">
        <f>IF(B48="","",IF(OR('Ingoing Substances'!H48=Languages!$A$66,'Ingoing Substances'!H48=Languages!$B$66),"Y",IF(OR('Ingoing Substances'!H48=Languages!$A$173,'Ingoing Substances'!H48=Languages!$B$173),"Y","N")))</f>
        <v/>
      </c>
      <c r="T48" s="81"/>
      <c r="U48" s="19"/>
      <c r="V48" s="19"/>
    </row>
    <row r="49" spans="1:22" ht="15.75">
      <c r="A49" s="40">
        <v>40</v>
      </c>
      <c r="B49" s="147" t="str">
        <f>IF('Ingoing Substances'!B49="","",'Ingoing Substances'!B49)</f>
        <v/>
      </c>
      <c r="C49" s="281" t="str">
        <f>IF('Ingoing Substances'!C49="","",'Ingoing Substances'!C49)</f>
        <v/>
      </c>
      <c r="D49" s="148" t="str">
        <f>IF('Ingoing Substances'!G49="","",'Ingoing Substances'!G49)</f>
        <v/>
      </c>
      <c r="E49" s="6"/>
      <c r="F49" s="65" t="str">
        <f>IF(E49&gt;0,VLOOKUP(E49,'DID List'!A:M,3,FALSE),"   ")</f>
        <v xml:space="preserve">   </v>
      </c>
      <c r="G49" s="134" t="str">
        <f>IF('Ingoing Substances'!I49="","",'Ingoing Substances'!I49)</f>
        <v/>
      </c>
      <c r="H49" s="280"/>
      <c r="I49" s="288"/>
      <c r="J49" s="280"/>
      <c r="K49" s="280"/>
      <c r="L49" s="280"/>
      <c r="M49" s="66" t="str">
        <f>IF($E49=0,"",IF($E49="not included",H49,VLOOKUP($E49,'DID List'!$A:$M,10,)))</f>
        <v/>
      </c>
      <c r="N49" s="132" t="str">
        <f>IF($E49=0,"",IF($E49="not included",I49,VLOOKUP($E49,'DID List'!$A:$M,9,)))</f>
        <v/>
      </c>
      <c r="O49" s="66" t="str">
        <f>IF($E49=0,"",IF($E49="not included",J49,VLOOKUP($E49,'DID List'!$A:$M,11,)))</f>
        <v/>
      </c>
      <c r="P49" s="66" t="str">
        <f>IF($E49=0,"",IF($E49="not included",K49,VLOOKUP($E49,'DID List'!$A:$M,12,)))</f>
        <v/>
      </c>
      <c r="Q49" s="66" t="str">
        <f t="shared" si="0"/>
        <v/>
      </c>
      <c r="R49" s="247" t="str">
        <f>IF(B49="","",IF(OR('Ingoing Substances'!H49=Languages!$A$65,'Ingoing Substances'!H49=Languages!$B$65),"Y",IF(OR('Ingoing Substances'!H49=Languages!$A$66,'Ingoing Substances'!H49=Languages!$B$66),"Y","N")))</f>
        <v/>
      </c>
      <c r="S49" s="247" t="str">
        <f>IF(B49="","",IF(OR('Ingoing Substances'!H49=Languages!$A$66,'Ingoing Substances'!H49=Languages!$B$66),"Y",IF(OR('Ingoing Substances'!H49=Languages!$A$173,'Ingoing Substances'!H49=Languages!$B$173),"Y","N")))</f>
        <v/>
      </c>
      <c r="T49" s="81"/>
      <c r="U49" s="19"/>
      <c r="V49" s="19"/>
    </row>
    <row r="50" spans="1:22" ht="15.75">
      <c r="A50" s="40">
        <v>41</v>
      </c>
      <c r="B50" s="147" t="str">
        <f>IF('Ingoing Substances'!B50="","",'Ingoing Substances'!B50)</f>
        <v/>
      </c>
      <c r="C50" s="281" t="str">
        <f>IF('Ingoing Substances'!C50="","",'Ingoing Substances'!C50)</f>
        <v/>
      </c>
      <c r="D50" s="148" t="str">
        <f>IF('Ingoing Substances'!G50="","",'Ingoing Substances'!G50)</f>
        <v/>
      </c>
      <c r="E50" s="6"/>
      <c r="F50" s="65" t="str">
        <f>IF(E50&gt;0,VLOOKUP(E50,'DID List'!A:M,3,FALSE),"   ")</f>
        <v xml:space="preserve">   </v>
      </c>
      <c r="G50" s="134" t="str">
        <f>IF('Ingoing Substances'!I50="","",'Ingoing Substances'!I50)</f>
        <v/>
      </c>
      <c r="H50" s="280"/>
      <c r="I50" s="288"/>
      <c r="J50" s="280"/>
      <c r="K50" s="280"/>
      <c r="L50" s="280"/>
      <c r="M50" s="66" t="str">
        <f>IF($E50=0,"",IF($E50="not included",H50,VLOOKUP($E50,'DID List'!$A:$M,10,)))</f>
        <v/>
      </c>
      <c r="N50" s="132" t="str">
        <f>IF($E50=0,"",IF($E50="not included",I50,VLOOKUP($E50,'DID List'!$A:$M,9,)))</f>
        <v/>
      </c>
      <c r="O50" s="66" t="str">
        <f>IF($E50=0,"",IF($E50="not included",J50,VLOOKUP($E50,'DID List'!$A:$M,11,)))</f>
        <v/>
      </c>
      <c r="P50" s="66" t="str">
        <f>IF($E50=0,"",IF($E50="not included",K50,VLOOKUP($E50,'DID List'!$A:$M,12,)))</f>
        <v/>
      </c>
      <c r="Q50" s="66" t="str">
        <f t="shared" si="0"/>
        <v/>
      </c>
      <c r="R50" s="247" t="str">
        <f>IF(B50="","",IF(OR('Ingoing Substances'!H50=Languages!$A$65,'Ingoing Substances'!H50=Languages!$B$65),"Y",IF(OR('Ingoing Substances'!H50=Languages!$A$66,'Ingoing Substances'!H50=Languages!$B$66),"Y","N")))</f>
        <v/>
      </c>
      <c r="S50" s="247" t="str">
        <f>IF(B50="","",IF(OR('Ingoing Substances'!H50=Languages!$A$66,'Ingoing Substances'!H50=Languages!$B$66),"Y",IF(OR('Ingoing Substances'!H50=Languages!$A$173,'Ingoing Substances'!H50=Languages!$B$173),"Y","N")))</f>
        <v/>
      </c>
      <c r="T50" s="81"/>
      <c r="U50" s="19"/>
      <c r="V50" s="19"/>
    </row>
    <row r="51" spans="1:22" ht="15.75">
      <c r="A51" s="40">
        <v>42</v>
      </c>
      <c r="B51" s="147" t="str">
        <f>IF('Ingoing Substances'!B51="","",'Ingoing Substances'!B51)</f>
        <v/>
      </c>
      <c r="C51" s="281" t="str">
        <f>IF('Ingoing Substances'!C51="","",'Ingoing Substances'!C51)</f>
        <v/>
      </c>
      <c r="D51" s="148" t="str">
        <f>IF('Ingoing Substances'!G51="","",'Ingoing Substances'!G51)</f>
        <v/>
      </c>
      <c r="E51" s="6"/>
      <c r="F51" s="65" t="str">
        <f>IF(E51&gt;0,VLOOKUP(E51,'DID List'!A:M,3,FALSE),"   ")</f>
        <v xml:space="preserve">   </v>
      </c>
      <c r="G51" s="134" t="str">
        <f>IF('Ingoing Substances'!I51="","",'Ingoing Substances'!I51)</f>
        <v/>
      </c>
      <c r="H51" s="280"/>
      <c r="I51" s="288"/>
      <c r="J51" s="280"/>
      <c r="K51" s="280"/>
      <c r="L51" s="280"/>
      <c r="M51" s="66" t="str">
        <f>IF($E51=0,"",IF($E51="not included",H51,VLOOKUP($E51,'DID List'!$A:$M,10,)))</f>
        <v/>
      </c>
      <c r="N51" s="132" t="str">
        <f>IF($E51=0,"",IF($E51="not included",I51,VLOOKUP($E51,'DID List'!$A:$M,9,)))</f>
        <v/>
      </c>
      <c r="O51" s="66" t="str">
        <f>IF($E51=0,"",IF($E51="not included",J51,VLOOKUP($E51,'DID List'!$A:$M,11,)))</f>
        <v/>
      </c>
      <c r="P51" s="66" t="str">
        <f>IF($E51=0,"",IF($E51="not included",K51,VLOOKUP($E51,'DID List'!$A:$M,12,)))</f>
        <v/>
      </c>
      <c r="Q51" s="66" t="str">
        <f t="shared" si="0"/>
        <v/>
      </c>
      <c r="R51" s="247" t="str">
        <f>IF(B51="","",IF(OR('Ingoing Substances'!H51=Languages!$A$65,'Ingoing Substances'!H51=Languages!$B$65),"Y",IF(OR('Ingoing Substances'!H51=Languages!$A$66,'Ingoing Substances'!H51=Languages!$B$66),"Y","N")))</f>
        <v/>
      </c>
      <c r="S51" s="247" t="str">
        <f>IF(B51="","",IF(OR('Ingoing Substances'!H51=Languages!$A$66,'Ingoing Substances'!H51=Languages!$B$66),"Y",IF(OR('Ingoing Substances'!H51=Languages!$A$173,'Ingoing Substances'!H51=Languages!$B$173),"Y","N")))</f>
        <v/>
      </c>
      <c r="T51" s="81"/>
      <c r="U51" s="19"/>
      <c r="V51" s="19"/>
    </row>
    <row r="52" spans="1:22" ht="15.75">
      <c r="A52" s="40">
        <v>43</v>
      </c>
      <c r="B52" s="147" t="str">
        <f>IF('Ingoing Substances'!B52="","",'Ingoing Substances'!B52)</f>
        <v/>
      </c>
      <c r="C52" s="281" t="str">
        <f>IF('Ingoing Substances'!C52="","",'Ingoing Substances'!C52)</f>
        <v/>
      </c>
      <c r="D52" s="148" t="str">
        <f>IF('Ingoing Substances'!G52="","",'Ingoing Substances'!G52)</f>
        <v/>
      </c>
      <c r="E52" s="6"/>
      <c r="F52" s="65" t="str">
        <f>IF(E52&gt;0,VLOOKUP(E52,'DID List'!A:M,3,FALSE),"   ")</f>
        <v xml:space="preserve">   </v>
      </c>
      <c r="G52" s="134" t="str">
        <f>IF('Ingoing Substances'!I52="","",'Ingoing Substances'!I52)</f>
        <v/>
      </c>
      <c r="H52" s="280"/>
      <c r="I52" s="288"/>
      <c r="J52" s="280"/>
      <c r="K52" s="280"/>
      <c r="L52" s="280"/>
      <c r="M52" s="66" t="str">
        <f>IF($E52=0,"",IF($E52="not included",H52,VLOOKUP($E52,'DID List'!$A:$M,10,)))</f>
        <v/>
      </c>
      <c r="N52" s="132" t="str">
        <f>IF($E52=0,"",IF($E52="not included",I52,VLOOKUP($E52,'DID List'!$A:$M,9,)))</f>
        <v/>
      </c>
      <c r="O52" s="66" t="str">
        <f>IF($E52=0,"",IF($E52="not included",J52,VLOOKUP($E52,'DID List'!$A:$M,11,)))</f>
        <v/>
      </c>
      <c r="P52" s="66" t="str">
        <f>IF($E52=0,"",IF($E52="not included",K52,VLOOKUP($E52,'DID List'!$A:$M,12,)))</f>
        <v/>
      </c>
      <c r="Q52" s="66" t="str">
        <f t="shared" si="0"/>
        <v/>
      </c>
      <c r="R52" s="247" t="str">
        <f>IF(B52="","",IF(OR('Ingoing Substances'!H52=Languages!$A$65,'Ingoing Substances'!H52=Languages!$B$65),"Y",IF(OR('Ingoing Substances'!H52=Languages!$A$66,'Ingoing Substances'!H52=Languages!$B$66),"Y","N")))</f>
        <v/>
      </c>
      <c r="S52" s="247" t="str">
        <f>IF(B52="","",IF(OR('Ingoing Substances'!H52=Languages!$A$66,'Ingoing Substances'!H52=Languages!$B$66),"Y",IF(OR('Ingoing Substances'!H52=Languages!$A$173,'Ingoing Substances'!H52=Languages!$B$173),"Y","N")))</f>
        <v/>
      </c>
      <c r="T52" s="81"/>
      <c r="U52" s="19"/>
      <c r="V52" s="19"/>
    </row>
    <row r="53" spans="1:22" ht="15.75">
      <c r="A53" s="40">
        <v>44</v>
      </c>
      <c r="B53" s="147" t="str">
        <f>IF('Ingoing Substances'!B53="","",'Ingoing Substances'!B53)</f>
        <v/>
      </c>
      <c r="C53" s="281" t="str">
        <f>IF('Ingoing Substances'!C53="","",'Ingoing Substances'!C53)</f>
        <v/>
      </c>
      <c r="D53" s="148" t="str">
        <f>IF('Ingoing Substances'!G53="","",'Ingoing Substances'!G53)</f>
        <v/>
      </c>
      <c r="E53" s="6"/>
      <c r="F53" s="65" t="str">
        <f>IF(E53&gt;0,VLOOKUP(E53,'DID List'!A:M,3,FALSE),"   ")</f>
        <v xml:space="preserve">   </v>
      </c>
      <c r="G53" s="134" t="str">
        <f>IF('Ingoing Substances'!I53="","",'Ingoing Substances'!I53)</f>
        <v/>
      </c>
      <c r="H53" s="280"/>
      <c r="I53" s="288"/>
      <c r="J53" s="280"/>
      <c r="K53" s="280"/>
      <c r="L53" s="280"/>
      <c r="M53" s="66" t="str">
        <f>IF($E53=0,"",IF($E53="not included",H53,VLOOKUP($E53,'DID List'!$A:$M,10,)))</f>
        <v/>
      </c>
      <c r="N53" s="132" t="str">
        <f>IF($E53=0,"",IF($E53="not included",I53,VLOOKUP($E53,'DID List'!$A:$M,9,)))</f>
        <v/>
      </c>
      <c r="O53" s="66" t="str">
        <f>IF($E53=0,"",IF($E53="not included",J53,VLOOKUP($E53,'DID List'!$A:$M,11,)))</f>
        <v/>
      </c>
      <c r="P53" s="66" t="str">
        <f>IF($E53=0,"",IF($E53="not included",K53,VLOOKUP($E53,'DID List'!$A:$M,12,)))</f>
        <v/>
      </c>
      <c r="Q53" s="66" t="str">
        <f t="shared" si="0"/>
        <v/>
      </c>
      <c r="R53" s="247" t="str">
        <f>IF(B53="","",IF(OR('Ingoing Substances'!H53=Languages!$A$65,'Ingoing Substances'!H53=Languages!$B$65),"Y",IF(OR('Ingoing Substances'!H53=Languages!$A$66,'Ingoing Substances'!H53=Languages!$B$66),"Y","N")))</f>
        <v/>
      </c>
      <c r="S53" s="247" t="str">
        <f>IF(B53="","",IF(OR('Ingoing Substances'!H53=Languages!$A$66,'Ingoing Substances'!H53=Languages!$B$66),"Y",IF(OR('Ingoing Substances'!H53=Languages!$A$173,'Ingoing Substances'!H53=Languages!$B$173),"Y","N")))</f>
        <v/>
      </c>
      <c r="T53" s="81"/>
      <c r="U53" s="19"/>
      <c r="V53" s="19"/>
    </row>
    <row r="54" spans="1:22" ht="15.75">
      <c r="A54" s="40">
        <v>45</v>
      </c>
      <c r="B54" s="147" t="str">
        <f>IF('Ingoing Substances'!B54="","",'Ingoing Substances'!B54)</f>
        <v/>
      </c>
      <c r="C54" s="281" t="str">
        <f>IF('Ingoing Substances'!C54="","",'Ingoing Substances'!C54)</f>
        <v/>
      </c>
      <c r="D54" s="148" t="str">
        <f>IF('Ingoing Substances'!G54="","",'Ingoing Substances'!G54)</f>
        <v/>
      </c>
      <c r="E54" s="6"/>
      <c r="F54" s="65" t="str">
        <f>IF(E54&gt;0,VLOOKUP(E54,'DID List'!A:M,3,FALSE),"   ")</f>
        <v xml:space="preserve">   </v>
      </c>
      <c r="G54" s="134" t="str">
        <f>IF('Ingoing Substances'!I54="","",'Ingoing Substances'!I54)</f>
        <v/>
      </c>
      <c r="H54" s="280"/>
      <c r="I54" s="288"/>
      <c r="J54" s="280"/>
      <c r="K54" s="280"/>
      <c r="L54" s="280"/>
      <c r="M54" s="66" t="str">
        <f>IF($E54=0,"",IF($E54="not included",H54,VLOOKUP($E54,'DID List'!$A:$M,10,)))</f>
        <v/>
      </c>
      <c r="N54" s="132" t="str">
        <f>IF($E54=0,"",IF($E54="not included",I54,VLOOKUP($E54,'DID List'!$A:$M,9,)))</f>
        <v/>
      </c>
      <c r="O54" s="66" t="str">
        <f>IF($E54=0,"",IF($E54="not included",J54,VLOOKUP($E54,'DID List'!$A:$M,11,)))</f>
        <v/>
      </c>
      <c r="P54" s="66" t="str">
        <f>IF($E54=0,"",IF($E54="not included",K54,VLOOKUP($E54,'DID List'!$A:$M,12,)))</f>
        <v/>
      </c>
      <c r="Q54" s="66" t="str">
        <f t="shared" si="0"/>
        <v/>
      </c>
      <c r="R54" s="247" t="str">
        <f>IF(B54="","",IF(OR('Ingoing Substances'!H54=Languages!$A$65,'Ingoing Substances'!H54=Languages!$B$65),"Y",IF(OR('Ingoing Substances'!H54=Languages!$A$66,'Ingoing Substances'!H54=Languages!$B$66),"Y","N")))</f>
        <v/>
      </c>
      <c r="S54" s="247" t="str">
        <f>IF(B54="","",IF(OR('Ingoing Substances'!H54=Languages!$A$66,'Ingoing Substances'!H54=Languages!$B$66),"Y",IF(OR('Ingoing Substances'!H54=Languages!$A$173,'Ingoing Substances'!H54=Languages!$B$173),"Y","N")))</f>
        <v/>
      </c>
      <c r="T54" s="81"/>
      <c r="U54" s="19"/>
      <c r="V54" s="19"/>
    </row>
    <row r="55" spans="1:22" ht="15.75">
      <c r="A55" s="40">
        <v>46</v>
      </c>
      <c r="B55" s="147" t="str">
        <f>IF('Ingoing Substances'!B55="","",'Ingoing Substances'!B55)</f>
        <v/>
      </c>
      <c r="C55" s="281" t="str">
        <f>IF('Ingoing Substances'!C55="","",'Ingoing Substances'!C55)</f>
        <v/>
      </c>
      <c r="D55" s="148" t="str">
        <f>IF('Ingoing Substances'!G55="","",'Ingoing Substances'!G55)</f>
        <v/>
      </c>
      <c r="E55" s="6"/>
      <c r="F55" s="65" t="str">
        <f>IF(E55&gt;0,VLOOKUP(E55,'DID List'!A:M,3,FALSE),"   ")</f>
        <v xml:space="preserve">   </v>
      </c>
      <c r="G55" s="134" t="str">
        <f>IF('Ingoing Substances'!I55="","",'Ingoing Substances'!I55)</f>
        <v/>
      </c>
      <c r="H55" s="280"/>
      <c r="I55" s="288"/>
      <c r="J55" s="280"/>
      <c r="K55" s="280"/>
      <c r="L55" s="280"/>
      <c r="M55" s="66" t="str">
        <f>IF($E55=0,"",IF($E55="not included",H55,VLOOKUP($E55,'DID List'!$A:$M,10,)))</f>
        <v/>
      </c>
      <c r="N55" s="132" t="str">
        <f>IF($E55=0,"",IF($E55="not included",I55,VLOOKUP($E55,'DID List'!$A:$M,9,)))</f>
        <v/>
      </c>
      <c r="O55" s="66" t="str">
        <f>IF($E55=0,"",IF($E55="not included",J55,VLOOKUP($E55,'DID List'!$A:$M,11,)))</f>
        <v/>
      </c>
      <c r="P55" s="66" t="str">
        <f>IF($E55=0,"",IF($E55="not included",K55,VLOOKUP($E55,'DID List'!$A:$M,12,)))</f>
        <v/>
      </c>
      <c r="Q55" s="66" t="str">
        <f t="shared" si="0"/>
        <v/>
      </c>
      <c r="R55" s="247" t="str">
        <f>IF(B55="","",IF(OR('Ingoing Substances'!H55=Languages!$A$65,'Ingoing Substances'!H55=Languages!$B$65),"Y",IF(OR('Ingoing Substances'!H55=Languages!$A$66,'Ingoing Substances'!H55=Languages!$B$66),"Y","N")))</f>
        <v/>
      </c>
      <c r="S55" s="247" t="str">
        <f>IF(B55="","",IF(OR('Ingoing Substances'!H55=Languages!$A$66,'Ingoing Substances'!H55=Languages!$B$66),"Y",IF(OR('Ingoing Substances'!H55=Languages!$A$173,'Ingoing Substances'!H55=Languages!$B$173),"Y","N")))</f>
        <v/>
      </c>
      <c r="T55" s="81"/>
      <c r="U55" s="19"/>
      <c r="V55" s="19"/>
    </row>
    <row r="56" spans="1:22" ht="15.75">
      <c r="A56" s="40">
        <v>47</v>
      </c>
      <c r="B56" s="147" t="str">
        <f>IF('Ingoing Substances'!B56="","",'Ingoing Substances'!B56)</f>
        <v/>
      </c>
      <c r="C56" s="281" t="str">
        <f>IF('Ingoing Substances'!C56="","",'Ingoing Substances'!C56)</f>
        <v/>
      </c>
      <c r="D56" s="148" t="str">
        <f>IF('Ingoing Substances'!G56="","",'Ingoing Substances'!G56)</f>
        <v/>
      </c>
      <c r="E56" s="6"/>
      <c r="F56" s="65" t="str">
        <f>IF(E56&gt;0,VLOOKUP(E56,'DID List'!A:M,3,FALSE),"   ")</f>
        <v xml:space="preserve">   </v>
      </c>
      <c r="G56" s="134" t="str">
        <f>IF('Ingoing Substances'!I56="","",'Ingoing Substances'!I56)</f>
        <v/>
      </c>
      <c r="H56" s="280"/>
      <c r="I56" s="288"/>
      <c r="J56" s="280"/>
      <c r="K56" s="280"/>
      <c r="L56" s="280"/>
      <c r="M56" s="66" t="str">
        <f>IF($E56=0,"",IF($E56="not included",H56,VLOOKUP($E56,'DID List'!$A:$M,10,)))</f>
        <v/>
      </c>
      <c r="N56" s="132" t="str">
        <f>IF($E56=0,"",IF($E56="not included",I56,VLOOKUP($E56,'DID List'!$A:$M,9,)))</f>
        <v/>
      </c>
      <c r="O56" s="66" t="str">
        <f>IF($E56=0,"",IF($E56="not included",J56,VLOOKUP($E56,'DID List'!$A:$M,11,)))</f>
        <v/>
      </c>
      <c r="P56" s="66" t="str">
        <f>IF($E56=0,"",IF($E56="not included",K56,VLOOKUP($E56,'DID List'!$A:$M,12,)))</f>
        <v/>
      </c>
      <c r="Q56" s="66" t="str">
        <f t="shared" si="0"/>
        <v/>
      </c>
      <c r="R56" s="247" t="str">
        <f>IF(B56="","",IF(OR('Ingoing Substances'!H56=Languages!$A$65,'Ingoing Substances'!H56=Languages!$B$65),"Y",IF(OR('Ingoing Substances'!H56=Languages!$A$66,'Ingoing Substances'!H56=Languages!$B$66),"Y","N")))</f>
        <v/>
      </c>
      <c r="S56" s="247" t="str">
        <f>IF(B56="","",IF(OR('Ingoing Substances'!H56=Languages!$A$66,'Ingoing Substances'!H56=Languages!$B$66),"Y",IF(OR('Ingoing Substances'!H56=Languages!$A$173,'Ingoing Substances'!H56=Languages!$B$173),"Y","N")))</f>
        <v/>
      </c>
      <c r="T56" s="81"/>
      <c r="U56" s="19"/>
      <c r="V56" s="19"/>
    </row>
    <row r="57" spans="1:22" ht="15.75">
      <c r="A57" s="40">
        <v>48</v>
      </c>
      <c r="B57" s="147" t="str">
        <f>IF('Ingoing Substances'!B57="","",'Ingoing Substances'!B57)</f>
        <v/>
      </c>
      <c r="C57" s="281" t="str">
        <f>IF('Ingoing Substances'!C57="","",'Ingoing Substances'!C57)</f>
        <v/>
      </c>
      <c r="D57" s="148" t="str">
        <f>IF('Ingoing Substances'!G57="","",'Ingoing Substances'!G57)</f>
        <v/>
      </c>
      <c r="E57" s="6"/>
      <c r="F57" s="65" t="str">
        <f>IF(E57&gt;0,VLOOKUP(E57,'DID List'!A:M,3,FALSE),"   ")</f>
        <v xml:space="preserve">   </v>
      </c>
      <c r="G57" s="134" t="str">
        <f>IF('Ingoing Substances'!I57="","",'Ingoing Substances'!I57)</f>
        <v/>
      </c>
      <c r="H57" s="280"/>
      <c r="I57" s="288"/>
      <c r="J57" s="280"/>
      <c r="K57" s="280"/>
      <c r="L57" s="280"/>
      <c r="M57" s="66" t="str">
        <f>IF($E57=0,"",IF($E57="not included",H57,VLOOKUP($E57,'DID List'!$A:$M,10,)))</f>
        <v/>
      </c>
      <c r="N57" s="132" t="str">
        <f>IF($E57=0,"",IF($E57="not included",I57,VLOOKUP($E57,'DID List'!$A:$M,9,)))</f>
        <v/>
      </c>
      <c r="O57" s="66" t="str">
        <f>IF($E57=0,"",IF($E57="not included",J57,VLOOKUP($E57,'DID List'!$A:$M,11,)))</f>
        <v/>
      </c>
      <c r="P57" s="66" t="str">
        <f>IF($E57=0,"",IF($E57="not included",K57,VLOOKUP($E57,'DID List'!$A:$M,12,)))</f>
        <v/>
      </c>
      <c r="Q57" s="66" t="str">
        <f t="shared" si="0"/>
        <v/>
      </c>
      <c r="R57" s="247" t="str">
        <f>IF(B57="","",IF(OR('Ingoing Substances'!H57=Languages!$A$65,'Ingoing Substances'!H57=Languages!$B$65),"Y",IF(OR('Ingoing Substances'!H57=Languages!$A$66,'Ingoing Substances'!H57=Languages!$B$66),"Y","N")))</f>
        <v/>
      </c>
      <c r="S57" s="247" t="str">
        <f>IF(B57="","",IF(OR('Ingoing Substances'!H57=Languages!$A$66,'Ingoing Substances'!H57=Languages!$B$66),"Y",IF(OR('Ingoing Substances'!H57=Languages!$A$173,'Ingoing Substances'!H57=Languages!$B$173),"Y","N")))</f>
        <v/>
      </c>
      <c r="T57" s="81"/>
      <c r="U57" s="19"/>
      <c r="V57" s="19"/>
    </row>
    <row r="58" spans="1:22" ht="15.75">
      <c r="A58" s="40">
        <v>49</v>
      </c>
      <c r="B58" s="147" t="str">
        <f>IF('Ingoing Substances'!B58="","",'Ingoing Substances'!B58)</f>
        <v/>
      </c>
      <c r="C58" s="281" t="str">
        <f>IF('Ingoing Substances'!C58="","",'Ingoing Substances'!C58)</f>
        <v/>
      </c>
      <c r="D58" s="148" t="str">
        <f>IF('Ingoing Substances'!G58="","",'Ingoing Substances'!G58)</f>
        <v/>
      </c>
      <c r="E58" s="6"/>
      <c r="F58" s="65" t="str">
        <f>IF(E58&gt;0,VLOOKUP(E58,'DID List'!A:M,3,FALSE),"   ")</f>
        <v xml:space="preserve">   </v>
      </c>
      <c r="G58" s="134" t="str">
        <f>IF('Ingoing Substances'!I58="","",'Ingoing Substances'!I58)</f>
        <v/>
      </c>
      <c r="H58" s="280"/>
      <c r="I58" s="288"/>
      <c r="J58" s="280"/>
      <c r="K58" s="280"/>
      <c r="L58" s="280"/>
      <c r="M58" s="66" t="str">
        <f>IF($E58=0,"",IF($E58="not included",H58,VLOOKUP($E58,'DID List'!$A:$M,10,)))</f>
        <v/>
      </c>
      <c r="N58" s="132" t="str">
        <f>IF($E58=0,"",IF($E58="not included",I58,VLOOKUP($E58,'DID List'!$A:$M,9,)))</f>
        <v/>
      </c>
      <c r="O58" s="66" t="str">
        <f>IF($E58=0,"",IF($E58="not included",J58,VLOOKUP($E58,'DID List'!$A:$M,11,)))</f>
        <v/>
      </c>
      <c r="P58" s="66" t="str">
        <f>IF($E58=0,"",IF($E58="not included",K58,VLOOKUP($E58,'DID List'!$A:$M,12,)))</f>
        <v/>
      </c>
      <c r="Q58" s="66" t="str">
        <f t="shared" si="0"/>
        <v/>
      </c>
      <c r="R58" s="247" t="str">
        <f>IF(B58="","",IF(OR('Ingoing Substances'!H58=Languages!$A$65,'Ingoing Substances'!H58=Languages!$B$65),"Y",IF(OR('Ingoing Substances'!H58=Languages!$A$66,'Ingoing Substances'!H58=Languages!$B$66),"Y","N")))</f>
        <v/>
      </c>
      <c r="S58" s="247" t="str">
        <f>IF(B58="","",IF(OR('Ingoing Substances'!H58=Languages!$A$66,'Ingoing Substances'!H58=Languages!$B$66),"Y",IF(OR('Ingoing Substances'!H58=Languages!$A$173,'Ingoing Substances'!H58=Languages!$B$173),"Y","N")))</f>
        <v/>
      </c>
      <c r="T58" s="81"/>
      <c r="U58" s="19"/>
      <c r="V58" s="19"/>
    </row>
    <row r="59" spans="1:22" ht="15.75">
      <c r="A59" s="40">
        <v>50</v>
      </c>
      <c r="B59" s="147" t="str">
        <f>IF('Ingoing Substances'!B59="","",'Ingoing Substances'!B59)</f>
        <v/>
      </c>
      <c r="C59" s="281" t="str">
        <f>IF('Ingoing Substances'!C59="","",'Ingoing Substances'!C59)</f>
        <v/>
      </c>
      <c r="D59" s="148" t="str">
        <f>IF('Ingoing Substances'!G59="","",'Ingoing Substances'!G59)</f>
        <v/>
      </c>
      <c r="E59" s="6"/>
      <c r="F59" s="65" t="str">
        <f>IF(E59&gt;0,VLOOKUP(E59,'DID List'!A:M,3,FALSE),"   ")</f>
        <v xml:space="preserve">   </v>
      </c>
      <c r="G59" s="134" t="str">
        <f>IF('Ingoing Substances'!I59="","",'Ingoing Substances'!I59)</f>
        <v/>
      </c>
      <c r="H59" s="280"/>
      <c r="I59" s="288"/>
      <c r="J59" s="280"/>
      <c r="K59" s="280"/>
      <c r="L59" s="280"/>
      <c r="M59" s="66" t="str">
        <f>IF($E59=0,"",IF($E59="not included",H59,VLOOKUP($E59,'DID List'!$A:$M,10,)))</f>
        <v/>
      </c>
      <c r="N59" s="132" t="str">
        <f>IF($E59=0,"",IF($E59="not included",I59,VLOOKUP($E59,'DID List'!$A:$M,9,)))</f>
        <v/>
      </c>
      <c r="O59" s="66" t="str">
        <f>IF($E59=0,"",IF($E59="not included",J59,VLOOKUP($E59,'DID List'!$A:$M,11,)))</f>
        <v/>
      </c>
      <c r="P59" s="66" t="str">
        <f>IF($E59=0,"",IF($E59="not included",K59,VLOOKUP($E59,'DID List'!$A:$M,12,)))</f>
        <v/>
      </c>
      <c r="Q59" s="66" t="str">
        <f t="shared" si="0"/>
        <v/>
      </c>
      <c r="R59" s="247" t="str">
        <f>IF(B59="","",IF(OR('Ingoing Substances'!H59=Languages!$A$65,'Ingoing Substances'!H59=Languages!$B$65),"Y",IF(OR('Ingoing Substances'!H59=Languages!$A$66,'Ingoing Substances'!H59=Languages!$B$66),"Y","N")))</f>
        <v/>
      </c>
      <c r="S59" s="247" t="str">
        <f>IF(B59="","",IF(OR('Ingoing Substances'!H59=Languages!$A$66,'Ingoing Substances'!H59=Languages!$B$66),"Y",IF(OR('Ingoing Substances'!H59=Languages!$A$173,'Ingoing Substances'!H59=Languages!$B$173),"Y","N")))</f>
        <v/>
      </c>
      <c r="T59" s="81"/>
      <c r="U59" s="19"/>
      <c r="V59" s="19"/>
    </row>
    <row r="60" spans="1:22" ht="15.75">
      <c r="A60" s="43"/>
      <c r="B60" s="44" t="str">
        <f>'Formulation Pre-Products'!B60</f>
        <v>Summe:</v>
      </c>
      <c r="C60" s="44"/>
      <c r="D60" s="43"/>
      <c r="E60" s="45"/>
      <c r="F60" s="80"/>
      <c r="G60" s="46">
        <f>SUM(G10:G59)</f>
        <v>0</v>
      </c>
      <c r="H60" s="67"/>
      <c r="I60" s="67"/>
      <c r="J60" s="67"/>
      <c r="K60" s="67"/>
      <c r="L60" s="67"/>
      <c r="M60" s="48"/>
      <c r="N60" s="48"/>
      <c r="O60" s="48"/>
      <c r="P60" s="48"/>
      <c r="Q60" s="48"/>
      <c r="R60" s="57"/>
      <c r="S60" s="57"/>
      <c r="T60" s="52"/>
      <c r="U60" s="19"/>
      <c r="V60" s="19"/>
    </row>
    <row r="61" spans="1:22" ht="15.75">
      <c r="A61" s="24"/>
      <c r="B61" s="49"/>
      <c r="C61" s="24"/>
      <c r="D61" s="49"/>
      <c r="E61" s="49"/>
      <c r="F61" s="57"/>
      <c r="G61" s="23" t="str">
        <f>'Formulation Pre-Products'!E61</f>
        <v>(muss 100 ergeben)</v>
      </c>
      <c r="H61" s="49"/>
      <c r="I61" s="49"/>
      <c r="J61" s="49"/>
      <c r="K61" s="49"/>
      <c r="L61" s="49"/>
      <c r="M61" s="52"/>
      <c r="N61" s="52"/>
      <c r="O61" s="52"/>
      <c r="P61" s="57"/>
      <c r="Q61" s="57"/>
      <c r="R61" s="68"/>
      <c r="S61" s="68"/>
      <c r="T61" s="55"/>
      <c r="U61" s="19"/>
      <c r="V61" s="19"/>
    </row>
    <row r="62" spans="1:22" ht="15.75">
      <c r="A62" s="24"/>
      <c r="B62" s="49"/>
      <c r="C62" s="24"/>
      <c r="D62" s="49"/>
      <c r="E62" s="49"/>
      <c r="F62" s="57"/>
      <c r="G62" s="50"/>
      <c r="H62" s="49"/>
      <c r="I62" s="49"/>
      <c r="J62" s="49"/>
      <c r="K62" s="49"/>
      <c r="L62" s="49"/>
      <c r="M62" s="52"/>
      <c r="N62" s="52"/>
      <c r="O62" s="52"/>
      <c r="P62" s="57"/>
      <c r="Q62" s="57"/>
      <c r="R62" s="68"/>
      <c r="S62" s="68"/>
      <c r="T62" s="55"/>
      <c r="U62" s="19"/>
      <c r="V62" s="19"/>
    </row>
    <row r="63" spans="1:22" ht="30" customHeight="1">
      <c r="A63" s="24"/>
      <c r="B63" s="515" t="str">
        <f>IF('Formulation Pre-Products'!$C$2=Languages!A3,Languages!A108,Languages!B108)</f>
        <v>1): Sofern eine DID-Nummer eingegeben wird, werden die Spalten L und M (AW/TW) sowie N und O (Abbaubarkeiten) automatisch gefüllt. Sofern die Substanz nicht in der DID-Liste enthalten ist, "not included" auswählen, die AW/TW-Werte bzw. die Abbaubarkeiten bestimmen und in den Spalten H bis K eingeben. Für Reibekörper "abrasives" auswählen.</v>
      </c>
      <c r="C63" s="515">
        <f>IF('Formulation Pre-Products'!$C$2=Languages!B33,Languages!B140,Languages!C140)</f>
        <v>0</v>
      </c>
      <c r="D63" s="515">
        <f>IF('Formulation Pre-Products'!$C$2=Languages!C33,Languages!C140,Languages!D140)</f>
        <v>0</v>
      </c>
      <c r="E63" s="515">
        <f>IF('Formulation Pre-Products'!$C$2=Languages!D33,Languages!D140,Languages!E140)</f>
        <v>0</v>
      </c>
      <c r="F63" s="515">
        <f>IF('Formulation Pre-Products'!$C$2=Languages!E33,Languages!E140,Languages!F140)</f>
        <v>0</v>
      </c>
      <c r="G63" s="515">
        <f>IF('Formulation Pre-Products'!$C$2=Languages!F33,Languages!F140,Languages!G140)</f>
        <v>0</v>
      </c>
      <c r="H63" s="515">
        <f>IF('Formulation Pre-Products'!$C$2=Languages!G33,Languages!G140,Languages!H140)</f>
        <v>0</v>
      </c>
      <c r="I63" s="515">
        <f>IF('Formulation Pre-Products'!$C$2=Languages!H33,Languages!H140,Languages!I140)</f>
        <v>0</v>
      </c>
      <c r="J63" s="515">
        <f>IF('Formulation Pre-Products'!$C$2=Languages!I33,Languages!I140,Languages!J140)</f>
        <v>0</v>
      </c>
      <c r="K63" s="515">
        <f>IF('Formulation Pre-Products'!$C$2=Languages!J33,Languages!J140,Languages!K140)</f>
        <v>0</v>
      </c>
      <c r="L63" s="515"/>
      <c r="M63" s="515">
        <f>IF('Formulation Pre-Products'!$C$2=Languages!K33,Languages!K140,Languages!L140)</f>
        <v>0</v>
      </c>
      <c r="N63" s="515">
        <f>IF('Formulation Pre-Products'!$C$2=Languages!L33,Languages!L140,Languages!M140)</f>
        <v>0</v>
      </c>
      <c r="O63" s="515">
        <f>IF('Formulation Pre-Products'!$C$2=Languages!M33,Languages!M140,Languages!N140)</f>
        <v>0</v>
      </c>
      <c r="P63" s="515">
        <f>IF('Formulation Pre-Products'!$C$2=Languages!N33,Languages!N140,Languages!O140)</f>
        <v>0</v>
      </c>
      <c r="Q63" s="324"/>
      <c r="R63" s="68"/>
      <c r="S63" s="68"/>
      <c r="T63" s="55"/>
      <c r="U63" s="19"/>
      <c r="V63" s="19"/>
    </row>
    <row r="64" spans="1:22" ht="15.75">
      <c r="A64" s="24"/>
      <c r="B64" s="515" t="str">
        <f>IF('Formulation Pre-Products'!$C$2=Languages!A3,Languages!A46,Languages!B46)</f>
        <v>2) Reibekörper = N</v>
      </c>
      <c r="C64" s="515">
        <f>IF('Formulation Pre-Products'!$C$2=Languages!B34,Languages!B141,Languages!C141)</f>
        <v>0</v>
      </c>
      <c r="D64" s="515">
        <f>IF('Formulation Pre-Products'!$C$2=Languages!C34,Languages!C141,Languages!D141)</f>
        <v>0</v>
      </c>
      <c r="E64" s="515">
        <f>IF('Formulation Pre-Products'!$C$2=Languages!D34,Languages!D141,Languages!E141)</f>
        <v>0</v>
      </c>
      <c r="F64" s="515">
        <f>IF('Formulation Pre-Products'!$C$2=Languages!E34,Languages!E141,Languages!F141)</f>
        <v>0</v>
      </c>
      <c r="G64" s="515">
        <f>IF('Formulation Pre-Products'!$C$2=Languages!F34,Languages!F141,Languages!G141)</f>
        <v>0</v>
      </c>
      <c r="H64" s="515">
        <f>IF('Formulation Pre-Products'!$C$2=Languages!G34,Languages!G141,Languages!H141)</f>
        <v>0</v>
      </c>
      <c r="I64" s="515">
        <f>IF('Formulation Pre-Products'!$C$2=Languages!H34,Languages!H141,Languages!I141)</f>
        <v>0</v>
      </c>
      <c r="J64" s="515">
        <f>IF('Formulation Pre-Products'!$C$2=Languages!I34,Languages!I141,Languages!J141)</f>
        <v>0</v>
      </c>
      <c r="K64" s="515">
        <f>IF('Formulation Pre-Products'!$C$2=Languages!J34,Languages!J141,Languages!K141)</f>
        <v>0</v>
      </c>
      <c r="L64" s="515"/>
      <c r="M64" s="515">
        <f>IF('Formulation Pre-Products'!$C$2=Languages!K34,Languages!K141,Languages!L141)</f>
        <v>0</v>
      </c>
      <c r="N64" s="515">
        <f>IF('Formulation Pre-Products'!$C$2=Languages!L34,Languages!L141,Languages!M141)</f>
        <v>0</v>
      </c>
      <c r="O64" s="515">
        <f>IF('Formulation Pre-Products'!$C$2=Languages!M34,Languages!M141,Languages!N141)</f>
        <v>0</v>
      </c>
      <c r="P64" s="515">
        <f>IF('Formulation Pre-Products'!$C$2=Languages!N34,Languages!N141,Languages!O141)</f>
        <v>0</v>
      </c>
      <c r="Q64" s="324"/>
      <c r="R64" s="68"/>
      <c r="S64" s="68"/>
      <c r="T64" s="55"/>
      <c r="U64" s="19"/>
      <c r="V64" s="19"/>
    </row>
    <row r="65" spans="1:22" ht="15.75">
      <c r="A65" s="24"/>
      <c r="B65" s="53" t="str">
        <f>IF('Formulation Pre-Products'!$C$2=Languages!A3,Languages!A33,Languages!B33)</f>
        <v>3) Automatisch werden alle Inhaltstoffe übernommen.</v>
      </c>
      <c r="C65" s="54"/>
      <c r="D65" s="53"/>
      <c r="E65" s="53"/>
      <c r="F65" s="68"/>
      <c r="G65" s="53"/>
      <c r="H65" s="53"/>
      <c r="I65" s="53"/>
      <c r="J65" s="53"/>
      <c r="K65" s="53"/>
      <c r="L65" s="53"/>
      <c r="M65" s="55"/>
      <c r="N65" s="55"/>
      <c r="O65" s="55"/>
      <c r="P65" s="68"/>
      <c r="Q65" s="68"/>
      <c r="R65" s="99"/>
      <c r="S65" s="274"/>
      <c r="T65" s="57"/>
      <c r="U65" s="19"/>
      <c r="V65" s="19"/>
    </row>
    <row r="66" spans="1:22" ht="11.25" customHeight="1">
      <c r="A66" s="24"/>
      <c r="B66" s="49"/>
      <c r="C66" s="24"/>
      <c r="D66" s="49"/>
      <c r="E66" s="49"/>
      <c r="F66" s="57"/>
      <c r="G66" s="57"/>
      <c r="H66" s="49"/>
      <c r="I66" s="49"/>
      <c r="J66" s="49"/>
      <c r="K66" s="49"/>
      <c r="L66" s="49"/>
      <c r="M66" s="52"/>
      <c r="N66" s="52"/>
      <c r="O66" s="52"/>
      <c r="P66" s="57"/>
      <c r="Q66" s="57"/>
      <c r="R66" s="57"/>
      <c r="S66" s="57"/>
      <c r="T66" s="57"/>
      <c r="U66" s="19"/>
      <c r="V66" s="19"/>
    </row>
    <row r="67" spans="1:22" ht="46.5" customHeight="1">
      <c r="A67" s="17"/>
      <c r="B67" s="505" t="str">
        <f>'Formulation Pre-Products'!B65</f>
        <v>Bemerkungen Antragsteller</v>
      </c>
      <c r="C67" s="506"/>
      <c r="D67" s="506"/>
      <c r="E67" s="506"/>
      <c r="F67" s="506"/>
      <c r="G67" s="506"/>
      <c r="H67" s="506"/>
      <c r="I67" s="506"/>
      <c r="J67" s="506"/>
      <c r="K67" s="506"/>
      <c r="L67" s="506"/>
      <c r="M67" s="506"/>
      <c r="N67" s="506"/>
      <c r="O67" s="506"/>
      <c r="P67" s="507"/>
      <c r="Q67" s="569"/>
      <c r="R67" s="57"/>
      <c r="S67" s="57"/>
      <c r="T67" s="52"/>
      <c r="U67" s="19"/>
      <c r="V67" s="19"/>
    </row>
    <row r="68" spans="1:22" ht="15.75">
      <c r="A68" s="24"/>
      <c r="B68" s="49"/>
      <c r="C68" s="24"/>
      <c r="D68" s="49"/>
      <c r="E68" s="49"/>
      <c r="F68" s="57"/>
      <c r="G68" s="57"/>
      <c r="H68" s="49"/>
      <c r="I68" s="49"/>
      <c r="J68" s="49"/>
      <c r="K68" s="49"/>
      <c r="L68" s="49"/>
      <c r="M68" s="52"/>
      <c r="N68" s="52"/>
      <c r="O68" s="52"/>
      <c r="P68" s="57"/>
      <c r="Q68" s="57"/>
      <c r="R68" s="57"/>
      <c r="S68" s="57"/>
      <c r="T68" s="58"/>
      <c r="U68" s="19"/>
      <c r="V68" s="19"/>
    </row>
    <row r="69" spans="1:22" ht="15.75">
      <c r="A69" s="56"/>
      <c r="B69" s="10"/>
      <c r="C69" s="56"/>
      <c r="D69" s="57"/>
      <c r="E69" s="107" t="s">
        <v>237</v>
      </c>
      <c r="F69" s="57"/>
      <c r="G69" s="57"/>
      <c r="H69" s="57"/>
      <c r="I69" s="57"/>
      <c r="J69" s="57"/>
      <c r="K69" s="57"/>
      <c r="L69" s="57"/>
      <c r="M69" s="58"/>
      <c r="N69" s="58"/>
      <c r="O69" s="58"/>
      <c r="P69" s="57"/>
      <c r="Q69" s="57"/>
      <c r="R69" s="57"/>
      <c r="S69" s="57"/>
      <c r="T69" s="58"/>
      <c r="U69" s="19"/>
      <c r="V69" s="19"/>
    </row>
    <row r="70" spans="1:22">
      <c r="A70" s="56"/>
      <c r="B70" s="58"/>
      <c r="C70" s="58"/>
      <c r="D70" s="58"/>
      <c r="E70" s="82" t="s">
        <v>202</v>
      </c>
      <c r="F70" s="83" t="str">
        <f>IF('Formulation Pre-Products'!$C$2=Languages!A3,Languages!A83,Languages!B83)</f>
        <v>keine aerobe Abbaubarkeit / AG</v>
      </c>
      <c r="G70" s="58"/>
      <c r="H70" s="58"/>
      <c r="I70" s="58"/>
      <c r="J70" s="58"/>
      <c r="K70" s="58"/>
      <c r="L70" s="58"/>
      <c r="M70" s="58"/>
      <c r="N70" s="58"/>
      <c r="O70" s="58"/>
      <c r="P70" s="58"/>
      <c r="Q70" s="58"/>
      <c r="R70" s="58"/>
      <c r="S70" s="58"/>
      <c r="T70" s="58"/>
      <c r="U70" s="58"/>
      <c r="V70" s="58"/>
    </row>
    <row r="71" spans="1:22">
      <c r="A71" s="56"/>
      <c r="B71" s="58"/>
      <c r="C71" s="58"/>
      <c r="D71" s="58"/>
      <c r="E71" s="82" t="s">
        <v>203</v>
      </c>
      <c r="F71" s="83" t="str">
        <f>IF('Formulation Pre-Products'!$C$2=Languages!A3,Languages!A84,Languages!B84)</f>
        <v>keine anaerobe Abbaubarkeit / AG</v>
      </c>
      <c r="G71" s="58"/>
      <c r="H71" s="58"/>
      <c r="I71" s="58"/>
      <c r="J71" s="58"/>
      <c r="K71" s="58"/>
      <c r="L71" s="58"/>
      <c r="M71" s="58"/>
      <c r="N71" s="58"/>
      <c r="O71" s="58"/>
      <c r="P71" s="58"/>
      <c r="Q71" s="58"/>
      <c r="R71" s="58"/>
      <c r="S71" s="58"/>
      <c r="T71" s="58"/>
      <c r="U71" s="58"/>
      <c r="V71" s="58"/>
    </row>
    <row r="72" spans="1:22">
      <c r="A72" s="56"/>
      <c r="B72" s="58"/>
      <c r="C72" s="58"/>
      <c r="D72" s="58"/>
      <c r="E72" s="82" t="s">
        <v>204</v>
      </c>
      <c r="F72" s="83" t="str">
        <f>IF('Formulation Pre-Products'!$C$2=Languages!A3,Languages!A85,Languages!B85)</f>
        <v>Schwer abbaubar. Die Prüfung des Inhaltsstoffes ergab keine inhärente biologische Abbaubarkeit.</v>
      </c>
      <c r="G72" s="58"/>
      <c r="H72" s="58"/>
      <c r="I72" s="58"/>
      <c r="J72" s="58"/>
      <c r="K72" s="58"/>
      <c r="L72" s="58"/>
      <c r="M72" s="58"/>
      <c r="N72" s="58"/>
      <c r="O72" s="58"/>
      <c r="P72" s="58"/>
      <c r="Q72" s="58"/>
      <c r="R72" s="58"/>
      <c r="S72" s="58"/>
      <c r="T72" s="58"/>
      <c r="U72" s="58"/>
      <c r="V72" s="58"/>
    </row>
    <row r="73" spans="1:22">
      <c r="A73" s="56"/>
      <c r="B73" s="58"/>
      <c r="C73" s="58"/>
      <c r="D73" s="58"/>
      <c r="E73" s="82" t="s">
        <v>205</v>
      </c>
      <c r="F73" s="83" t="str">
        <f>IF('Formulation Pre-Products'!$C$2=Languages!A3,Languages!A86,Languages!B86)</f>
        <v>Der Inhaltsstoff wurde nicht geprüft.</v>
      </c>
      <c r="G73" s="58"/>
      <c r="H73" s="58"/>
      <c r="I73" s="58"/>
      <c r="J73" s="58"/>
      <c r="K73" s="58"/>
      <c r="L73" s="58"/>
      <c r="M73" s="58"/>
      <c r="N73" s="58"/>
      <c r="O73" s="58"/>
      <c r="P73" s="58"/>
      <c r="Q73" s="58"/>
      <c r="R73" s="58"/>
      <c r="S73" s="58"/>
      <c r="T73" s="58"/>
      <c r="U73" s="58"/>
      <c r="V73" s="58"/>
    </row>
    <row r="74" spans="1:22">
      <c r="A74" s="56"/>
      <c r="B74" s="58"/>
      <c r="C74" s="58"/>
      <c r="D74" s="58"/>
      <c r="E74" s="82" t="s">
        <v>206</v>
      </c>
      <c r="F74" s="83" t="str">
        <f>IF('Formulation Pre-Products'!$C$2=Languages!A3,Languages!A87,Languages!B87)</f>
        <v>Nicht zutreffend</v>
      </c>
      <c r="G74" s="58"/>
      <c r="H74" s="58"/>
      <c r="I74" s="58"/>
      <c r="J74" s="58"/>
      <c r="K74" s="58"/>
      <c r="L74" s="58"/>
      <c r="M74" s="58"/>
      <c r="N74" s="58"/>
      <c r="O74" s="58"/>
      <c r="P74" s="58"/>
      <c r="Q74" s="58"/>
      <c r="R74" s="58"/>
      <c r="S74" s="58"/>
      <c r="T74" s="58"/>
      <c r="U74" s="58"/>
      <c r="V74" s="58"/>
    </row>
    <row r="75" spans="1:22">
      <c r="A75" s="110"/>
      <c r="B75" s="58"/>
      <c r="C75" s="58"/>
      <c r="D75" s="58"/>
      <c r="E75" s="82"/>
      <c r="F75" s="83"/>
      <c r="G75" s="58"/>
      <c r="H75" s="58"/>
      <c r="I75" s="58"/>
      <c r="J75" s="58"/>
      <c r="K75" s="58"/>
      <c r="L75" s="58"/>
      <c r="M75" s="58"/>
      <c r="N75" s="58"/>
      <c r="O75" s="58"/>
      <c r="P75" s="58"/>
      <c r="Q75" s="58"/>
      <c r="R75" s="58"/>
      <c r="S75" s="58"/>
      <c r="T75" s="58"/>
      <c r="U75" s="58"/>
      <c r="V75" s="58"/>
    </row>
    <row r="76" spans="1:22">
      <c r="A76" s="110"/>
      <c r="B76" s="58"/>
      <c r="C76" s="58"/>
      <c r="D76" s="58"/>
      <c r="E76" s="108" t="s">
        <v>238</v>
      </c>
      <c r="F76" s="83"/>
      <c r="G76" s="58"/>
      <c r="H76" s="58"/>
      <c r="I76" s="58"/>
      <c r="J76" s="58"/>
      <c r="K76" s="58"/>
      <c r="L76" s="58"/>
      <c r="M76" s="58"/>
      <c r="N76" s="58"/>
      <c r="O76" s="58"/>
      <c r="P76" s="58"/>
      <c r="Q76" s="58"/>
      <c r="R76" s="58"/>
      <c r="S76" s="58"/>
      <c r="T76" s="58"/>
      <c r="U76" s="58"/>
      <c r="V76" s="58"/>
    </row>
    <row r="77" spans="1:22">
      <c r="A77" s="110"/>
      <c r="B77" s="58"/>
      <c r="C77" s="58"/>
      <c r="D77" s="58"/>
      <c r="E77" s="84" t="s">
        <v>208</v>
      </c>
      <c r="F77" s="83" t="str">
        <f>IF('Formulation Pre-Products'!$C$2=Languages!A3,Languages!A88,Languages!B88)</f>
        <v>Unter anaeroben Bedingungen biologisch abbaubar</v>
      </c>
      <c r="G77" s="58"/>
      <c r="H77" s="58"/>
      <c r="I77" s="58"/>
      <c r="J77" s="58"/>
      <c r="K77" s="58"/>
      <c r="L77" s="58"/>
      <c r="M77" s="58"/>
      <c r="N77" s="58"/>
      <c r="O77" s="58"/>
      <c r="P77" s="58"/>
      <c r="Q77" s="58"/>
      <c r="R77" s="58"/>
      <c r="S77" s="58"/>
      <c r="T77" s="58"/>
      <c r="U77" s="58"/>
      <c r="V77" s="58"/>
    </row>
    <row r="78" spans="1:22">
      <c r="A78" s="110"/>
      <c r="B78" s="58"/>
      <c r="C78" s="58"/>
      <c r="D78" s="58"/>
      <c r="E78" s="84" t="s">
        <v>209</v>
      </c>
      <c r="F78" s="83" t="str">
        <f>IF('Formulation Pre-Products'!$C$2=Languages!A3,Languages!A89,Languages!B89)</f>
        <v>Unter anaeroben Bedingungen nicht biologisch abbaubar</v>
      </c>
      <c r="G78" s="58"/>
      <c r="H78" s="58"/>
      <c r="I78" s="58"/>
      <c r="J78" s="58"/>
      <c r="K78" s="58"/>
      <c r="L78" s="58"/>
      <c r="M78" s="58"/>
      <c r="N78" s="58"/>
      <c r="O78" s="58"/>
      <c r="P78" s="58"/>
      <c r="Q78" s="58"/>
      <c r="R78" s="58"/>
      <c r="S78" s="58"/>
      <c r="T78" s="58"/>
      <c r="U78" s="58"/>
      <c r="V78" s="58"/>
    </row>
    <row r="79" spans="1:22">
      <c r="A79" s="110"/>
      <c r="B79" s="58"/>
      <c r="C79" s="58"/>
      <c r="D79" s="58"/>
      <c r="E79" s="84" t="s">
        <v>210</v>
      </c>
      <c r="F79" s="83" t="str">
        <f>IF('Formulation Pre-Products'!$C$2=Languages!A3,Languages!A90,Languages!B90)</f>
        <v>Der Inhaltsstoff wurde nicht geprüft.</v>
      </c>
      <c r="G79" s="58"/>
      <c r="H79" s="58"/>
      <c r="I79" s="58"/>
      <c r="J79" s="58"/>
      <c r="K79" s="58"/>
      <c r="L79" s="58"/>
      <c r="M79" s="58"/>
      <c r="N79" s="58"/>
      <c r="O79" s="58"/>
      <c r="P79" s="58"/>
      <c r="Q79" s="58"/>
      <c r="R79" s="58"/>
      <c r="S79" s="58"/>
      <c r="T79" s="58"/>
      <c r="U79" s="58"/>
      <c r="V79" s="58"/>
    </row>
    <row r="80" spans="1:22">
      <c r="A80" s="110"/>
      <c r="B80" s="58"/>
      <c r="C80" s="58"/>
      <c r="D80" s="58"/>
      <c r="E80" s="84" t="s">
        <v>211</v>
      </c>
      <c r="F80" s="83" t="str">
        <f>IF('Formulation Pre-Products'!$C$2=Languages!A3,Languages!A91,Languages!B91)</f>
        <v>Nicht zutreffend</v>
      </c>
      <c r="G80" s="58"/>
      <c r="H80" s="58"/>
      <c r="I80" s="58"/>
      <c r="J80" s="58"/>
      <c r="K80" s="58"/>
      <c r="L80" s="58"/>
      <c r="M80" s="58"/>
      <c r="N80" s="58"/>
      <c r="O80" s="58"/>
      <c r="P80" s="58"/>
      <c r="Q80" s="58"/>
      <c r="R80" s="58"/>
      <c r="S80" s="58"/>
      <c r="T80" s="58"/>
      <c r="U80" s="58"/>
      <c r="V80" s="58"/>
    </row>
    <row r="81" spans="1:22">
      <c r="A81" s="110"/>
      <c r="B81" s="58"/>
      <c r="C81" s="58"/>
      <c r="D81" s="58"/>
      <c r="E81" s="58"/>
      <c r="F81" s="58"/>
      <c r="G81" s="58"/>
      <c r="H81" s="58"/>
      <c r="I81" s="58"/>
      <c r="J81" s="58"/>
      <c r="K81" s="58"/>
      <c r="L81" s="58"/>
      <c r="M81" s="58"/>
      <c r="N81" s="58"/>
      <c r="O81" s="58"/>
      <c r="P81" s="58"/>
      <c r="Q81" s="58"/>
      <c r="R81" s="58"/>
      <c r="S81" s="58"/>
      <c r="T81" s="58"/>
      <c r="U81" s="58"/>
      <c r="V81" s="58"/>
    </row>
    <row r="82" spans="1:22">
      <c r="A82" s="110"/>
      <c r="B82" s="58"/>
      <c r="C82" s="58"/>
      <c r="D82" s="58"/>
      <c r="E82" s="58"/>
      <c r="F82" s="58"/>
      <c r="G82" s="58"/>
      <c r="H82" s="58"/>
      <c r="I82" s="58"/>
      <c r="J82" s="58"/>
      <c r="K82" s="58"/>
      <c r="L82" s="58"/>
      <c r="M82" s="58"/>
      <c r="N82" s="58"/>
      <c r="O82" s="58"/>
      <c r="P82" s="58"/>
      <c r="Q82" s="58"/>
      <c r="R82" s="58"/>
      <c r="S82" s="58"/>
      <c r="T82" s="58"/>
      <c r="U82" s="58"/>
      <c r="V82" s="58"/>
    </row>
    <row r="83" spans="1:22">
      <c r="A83" s="110"/>
      <c r="B83" s="58"/>
      <c r="C83" s="58"/>
      <c r="D83" s="58"/>
      <c r="E83" s="58"/>
      <c r="F83" s="58"/>
      <c r="G83" s="58"/>
      <c r="H83" s="58"/>
      <c r="I83" s="58"/>
      <c r="J83" s="58"/>
      <c r="K83" s="58"/>
      <c r="L83" s="58"/>
      <c r="M83" s="58"/>
      <c r="N83" s="58"/>
      <c r="O83" s="58"/>
      <c r="P83" s="58"/>
      <c r="Q83" s="58"/>
      <c r="R83" s="58"/>
      <c r="S83" s="58"/>
      <c r="T83" s="58"/>
      <c r="U83" s="58"/>
      <c r="V83" s="58"/>
    </row>
  </sheetData>
  <sheetProtection algorithmName="SHA-512" hashValue="aY2Wx5YEsPnuCbesUob27Fd7csneCyxjGamgXKKj5hD156wgxc3FGhiONSHtwxk03yHQQ7GxiNld/cFv4O/oBg==" saltValue="Ws0Tk3pSPnXtH4a4iKenbQ==" spinCount="100000" sheet="1" formatCells="0" formatColumns="0" formatRows="0" selectLockedCells="1" autoFilter="0"/>
  <autoFilter ref="B8:B61" xr:uid="{00000000-0009-0000-0000-000004000000}"/>
  <mergeCells count="17">
    <mergeCell ref="I4:J4"/>
    <mergeCell ref="I5:J5"/>
    <mergeCell ref="A3:B3"/>
    <mergeCell ref="A4:B4"/>
    <mergeCell ref="A5:B5"/>
    <mergeCell ref="C3:F3"/>
    <mergeCell ref="C4:F4"/>
    <mergeCell ref="C5:F5"/>
    <mergeCell ref="S8:S9"/>
    <mergeCell ref="B67:P67"/>
    <mergeCell ref="B63:P63"/>
    <mergeCell ref="H8:K8"/>
    <mergeCell ref="A6:B6"/>
    <mergeCell ref="C6:F6"/>
    <mergeCell ref="B64:P64"/>
    <mergeCell ref="L8:L9"/>
    <mergeCell ref="O8:Q8"/>
  </mergeCells>
  <phoneticPr fontId="4" type="noConversion"/>
  <conditionalFormatting sqref="H11:K59">
    <cfRule type="expression" dxfId="57" priority="46" stopIfTrue="1">
      <formula>$E11="not included"</formula>
    </cfRule>
  </conditionalFormatting>
  <conditionalFormatting sqref="E11:E59">
    <cfRule type="expression" dxfId="56" priority="3">
      <formula>B11=""</formula>
    </cfRule>
  </conditionalFormatting>
  <conditionalFormatting sqref="T11:T59">
    <cfRule type="expression" dxfId="55" priority="2">
      <formula>B11=""</formula>
    </cfRule>
  </conditionalFormatting>
  <conditionalFormatting sqref="L11:L59">
    <cfRule type="expression" dxfId="54" priority="1">
      <formula>P11="O"</formula>
    </cfRule>
  </conditionalFormatting>
  <dataValidations xWindow="572" yWindow="411" count="5">
    <dataValidation type="list" allowBlank="1" showInputMessage="1" showErrorMessage="1" sqref="H11:H59" xr:uid="{00000000-0002-0000-0400-000001000000}">
      <formula1>AW</formula1>
    </dataValidation>
    <dataValidation type="list" allowBlank="1" showInputMessage="1" showErrorMessage="1" sqref="J11:J59" xr:uid="{00000000-0002-0000-0400-000002000000}">
      <formula1>aNBO</formula1>
    </dataValidation>
    <dataValidation type="list" allowBlank="1" showInputMessage="1" showErrorMessage="1" sqref="K11:K59" xr:uid="{00000000-0002-0000-0400-000003000000}">
      <formula1>anNBO</formula1>
    </dataValidation>
    <dataValidation type="list" allowBlank="1" showInputMessage="1" showErrorMessage="1" error="Bitte auswählen!" sqref="T11:T59" xr:uid="{00000000-0002-0000-0400-000004000000}">
      <formula1>janein</formula1>
    </dataValidation>
    <dataValidation allowBlank="1" showInputMessage="1" showErrorMessage="1" error="Bitte auswählen!" sqref="R11:S59" xr:uid="{00000000-0002-0000-0400-000005000000}"/>
  </dataValidations>
  <pageMargins left="0.78740157499999996" right="0.78740157499999996" top="0.984251969" bottom="0.984251969" header="0.4921259845" footer="0.4921259845"/>
  <pageSetup paperSize="9" scale="40" orientation="landscape" r:id="rId1"/>
  <headerFooter alignWithMargins="0"/>
  <ignoredErrors>
    <ignoredError sqref="B67 I4:J4 C3:C6 I5 B11:D29 G11 B59:D59 B30:D58" unlockedFormula="1"/>
  </ignoredErrors>
  <extLst>
    <ext xmlns:x14="http://schemas.microsoft.com/office/spreadsheetml/2009/9/main" uri="{CCE6A557-97BC-4b89-ADB6-D9C93CAAB3DF}">
      <x14:dataValidations xmlns:xm="http://schemas.microsoft.com/office/excel/2006/main" xWindow="572" yWindow="411" count="2">
        <x14:dataValidation type="list" showInputMessage="1" showErrorMessage="1" errorTitle="DID Nummer" error="not a number from the DID-List" promptTitle="DID Nummer" prompt="Please fill-in or select. If substance not included in the DID-List select &quot;not included&quot;. In this case estimate values for column H to K and fill-in." xr:uid="{C597E3A9-6311-4D06-8C57-4621530E1D29}">
          <x14:formula1>
            <xm:f>'DID List'!$A$7:$A$245</xm:f>
          </x14:formula1>
          <xm:sqref>E11:E59</xm:sqref>
        </x14:dataValidation>
        <x14:dataValidation type="list" allowBlank="1" showInputMessage="1" showErrorMessage="1" xr:uid="{08353DBE-3181-4843-AA27-5EBFB9B1C871}">
          <x14:formula1>
            <xm:f>Auswahldaten!$A$89:$A$91</xm:f>
          </x14:formula1>
          <xm:sqref>L11:L59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T157"/>
  <sheetViews>
    <sheetView zoomScaleNormal="100" workbookViewId="0">
      <selection activeCell="G8" sqref="G8"/>
    </sheetView>
  </sheetViews>
  <sheetFormatPr baseColWidth="10" defaultColWidth="11.42578125" defaultRowHeight="12.75"/>
  <cols>
    <col min="1" max="1" width="3.7109375" style="1" customWidth="1"/>
    <col min="2" max="2" width="37.140625" customWidth="1"/>
    <col min="3" max="3" width="20.7109375" style="1" customWidth="1"/>
    <col min="4" max="6" width="20.7109375" customWidth="1"/>
    <col min="7" max="7" width="20.7109375" style="2" customWidth="1"/>
  </cols>
  <sheetData>
    <row r="1" spans="1:20" s="7" customFormat="1" ht="21.75" customHeight="1">
      <c r="A1" s="17"/>
      <c r="B1" s="307" t="str">
        <f>IF('Formulation Pre-Products'!$C$2=Languages!A3,Languages!A139,Languages!B139)</f>
        <v>„Rinse-off“-Kosmetikprodukte: Berechnung zu Kriterium 3.2</v>
      </c>
      <c r="C1" s="283"/>
      <c r="D1" s="284"/>
      <c r="E1" s="307" t="str">
        <f>'Formulation Pre-Products'!F1</f>
        <v>Anlage 2 zur DE-UZ 203 (Ausgabe Januar 2020) V1</v>
      </c>
      <c r="F1" s="263"/>
      <c r="G1" s="261"/>
      <c r="H1" s="283"/>
      <c r="I1" s="19"/>
      <c r="J1" s="19"/>
      <c r="K1" s="19"/>
      <c r="L1" s="19"/>
      <c r="M1" s="19"/>
      <c r="N1" s="19"/>
      <c r="O1" s="10"/>
      <c r="P1" s="10"/>
      <c r="Q1" s="10"/>
      <c r="R1" s="10"/>
      <c r="S1" s="10"/>
      <c r="T1" s="10"/>
    </row>
    <row r="2" spans="1:20" s="7" customFormat="1" ht="15.75">
      <c r="A2" s="24"/>
      <c r="B2" s="308"/>
      <c r="C2" s="308"/>
      <c r="D2" s="309"/>
      <c r="E2" s="310" t="str">
        <f>'Formulation Pre-Products'!F6</f>
        <v>(nur die rot unterlegten Felder auswählen oder ausfüllen)</v>
      </c>
      <c r="F2" s="311"/>
      <c r="G2" s="312"/>
      <c r="H2" s="283"/>
      <c r="I2" s="19"/>
      <c r="J2" s="19"/>
      <c r="K2" s="19"/>
      <c r="L2" s="19"/>
      <c r="M2" s="19"/>
      <c r="N2" s="19"/>
      <c r="O2" s="10"/>
      <c r="P2" s="10"/>
      <c r="Q2" s="10"/>
      <c r="R2" s="10"/>
      <c r="S2" s="10"/>
      <c r="T2" s="10"/>
    </row>
    <row r="3" spans="1:20" s="7" customFormat="1" ht="15.75">
      <c r="A3" s="488" t="str">
        <f>'Formulation Pre-Products'!A3</f>
        <v>Zeichennehmer:</v>
      </c>
      <c r="B3" s="489"/>
      <c r="C3" s="526">
        <f>'Formulation Pre-Products'!C3:E3</f>
        <v>0</v>
      </c>
      <c r="D3" s="526"/>
      <c r="E3" s="526"/>
      <c r="F3" s="276" t="str">
        <f>'Formulation Pre-Products'!G3</f>
        <v>Datum:</v>
      </c>
      <c r="G3" s="152">
        <f>'Formulation Pre-Products'!H3</f>
        <v>0</v>
      </c>
      <c r="H3" s="19"/>
      <c r="I3" s="19"/>
      <c r="J3" s="19"/>
      <c r="K3" s="19"/>
      <c r="L3" s="19"/>
      <c r="M3" s="19"/>
      <c r="N3" s="19"/>
      <c r="O3" s="10"/>
      <c r="P3" s="10"/>
      <c r="Q3" s="10"/>
      <c r="R3" s="10"/>
      <c r="S3" s="10"/>
      <c r="T3" s="10"/>
    </row>
    <row r="4" spans="1:20" s="7" customFormat="1" ht="15.75">
      <c r="A4" s="488" t="str">
        <f>'Formulation Pre-Products'!A4</f>
        <v>Zeichenanwender / Produktname:</v>
      </c>
      <c r="B4" s="489"/>
      <c r="C4" s="526">
        <f>'Formulation Pre-Products'!C4:E4</f>
        <v>0</v>
      </c>
      <c r="D4" s="526"/>
      <c r="E4" s="526"/>
      <c r="F4" s="276" t="str">
        <f>'Formulation Pre-Products'!G4</f>
        <v>Version:</v>
      </c>
      <c r="G4" s="153">
        <f>'Formulation Pre-Products'!H4</f>
        <v>0</v>
      </c>
      <c r="H4" s="19"/>
      <c r="I4" s="19"/>
      <c r="J4" s="19"/>
      <c r="K4" s="19"/>
      <c r="L4" s="19"/>
      <c r="M4" s="19"/>
      <c r="N4" s="19"/>
      <c r="O4" s="10"/>
      <c r="P4" s="10"/>
      <c r="Q4" s="10"/>
      <c r="R4" s="10"/>
      <c r="S4" s="10"/>
      <c r="T4" s="10"/>
    </row>
    <row r="5" spans="1:20" s="7" customFormat="1" ht="15.75">
      <c r="A5" s="488" t="str">
        <f>'Formulation Pre-Products'!A5</f>
        <v>Vertragsnummer:</v>
      </c>
      <c r="B5" s="489"/>
      <c r="C5" s="526">
        <f>'Formulation Pre-Products'!C5:E5</f>
        <v>0</v>
      </c>
      <c r="D5" s="526"/>
      <c r="E5" s="526"/>
      <c r="F5" s="151"/>
      <c r="G5" s="151"/>
      <c r="H5" s="19"/>
      <c r="I5" s="19"/>
      <c r="J5" s="19"/>
      <c r="K5" s="19"/>
      <c r="L5" s="19"/>
      <c r="M5" s="19"/>
      <c r="N5" s="19"/>
      <c r="O5" s="10"/>
      <c r="P5" s="10"/>
      <c r="Q5" s="10"/>
      <c r="R5" s="10"/>
      <c r="S5" s="10"/>
      <c r="T5" s="10"/>
    </row>
    <row r="6" spans="1:20" s="7" customFormat="1" ht="15.75">
      <c r="A6" s="488" t="str">
        <f>'Formulation Pre-Products'!A6</f>
        <v>Produktart:</v>
      </c>
      <c r="B6" s="489"/>
      <c r="C6" s="526">
        <f>'Formulation Pre-Products'!C6:E6</f>
        <v>0</v>
      </c>
      <c r="D6" s="526"/>
      <c r="E6" s="526"/>
      <c r="F6" s="290"/>
      <c r="G6" s="291"/>
      <c r="H6" s="19"/>
      <c r="I6" s="19"/>
      <c r="J6" s="19"/>
      <c r="K6" s="19"/>
      <c r="L6" s="19"/>
      <c r="M6" s="19"/>
      <c r="N6" s="19"/>
      <c r="O6" s="10"/>
      <c r="P6" s="10"/>
      <c r="Q6" s="10"/>
      <c r="R6" s="10"/>
      <c r="S6" s="10"/>
      <c r="T6" s="10"/>
    </row>
    <row r="7" spans="1:20" ht="11.25" customHeight="1">
      <c r="A7" s="527"/>
      <c r="B7" s="527"/>
      <c r="C7" s="296"/>
      <c r="D7" s="297"/>
      <c r="E7" s="283"/>
      <c r="F7" s="292"/>
      <c r="G7" s="291"/>
      <c r="H7" s="19"/>
      <c r="I7" s="19"/>
      <c r="J7" s="19"/>
      <c r="K7" s="19"/>
      <c r="L7" s="19"/>
      <c r="M7" s="19"/>
      <c r="N7" s="19"/>
      <c r="O7" s="10"/>
      <c r="P7" s="10"/>
      <c r="Q7" s="10"/>
      <c r="R7" s="10"/>
      <c r="S7" s="10"/>
      <c r="T7" s="10"/>
    </row>
    <row r="8" spans="1:20" s="7" customFormat="1" ht="42" customHeight="1">
      <c r="A8" s="293" t="str">
        <f>'Formulation Pre-Products'!A8</f>
        <v>lfd.</v>
      </c>
      <c r="B8" s="294" t="str">
        <f>'Ingoing Substances'!B8</f>
        <v>Inhaltsstoff 3)</v>
      </c>
      <c r="C8" s="295" t="str">
        <f>'Formulation Pre-Products'!E8</f>
        <v>Gewicht
in der Rezeptur in</v>
      </c>
      <c r="D8" s="289" t="str">
        <f>B8</f>
        <v>Inhaltsstoff 3)</v>
      </c>
      <c r="E8" s="220" t="str">
        <f>IF('Formulation Pre-Products'!$C$2=Languages!A3,Languages!A179,Languages!B179)</f>
        <v>regenerativer Kohlenstoffanteil (in %)</v>
      </c>
      <c r="F8" s="289" t="str">
        <f>E8</f>
        <v>regenerativer Kohlenstoffanteil (in %)</v>
      </c>
      <c r="G8" s="291"/>
      <c r="H8" s="19"/>
      <c r="I8" s="19"/>
      <c r="J8" s="19"/>
      <c r="K8" s="19"/>
      <c r="L8" s="19"/>
      <c r="M8" s="19"/>
      <c r="N8" s="19"/>
      <c r="O8" s="10"/>
      <c r="P8" s="10"/>
      <c r="Q8" s="10"/>
      <c r="R8" s="10"/>
      <c r="S8" s="10"/>
      <c r="T8" s="10"/>
    </row>
    <row r="9" spans="1:20" s="7" customFormat="1" ht="23.25">
      <c r="A9" s="225" t="str">
        <f>'Formulation Pre-Products'!A9</f>
        <v>Nr.</v>
      </c>
      <c r="B9" s="225" t="str">
        <f>'Ingoing Substances'!B9</f>
        <v>Bezeichnung lt. IUPAC</v>
      </c>
      <c r="C9" s="278" t="str">
        <f>'Formulation Pre-Products'!E9</f>
        <v>Masse% 
(=g/100 g Produkt)</v>
      </c>
      <c r="D9" s="277" t="str">
        <f>IF('Formulation Pre-Products'!$C$2=Languages!A3,Languages!A128,Languages!B128)</f>
        <v>Spezifikation</v>
      </c>
      <c r="E9" s="277" t="str">
        <f>IF('Formulation Pre-Products'!$C$2=Languages!A3,Languages!A129,Languages!B129)</f>
        <v>(=Erklärung Hersteller des Produkts)</v>
      </c>
      <c r="F9" s="277" t="str">
        <f>IF('Formulation Pre-Products'!$C$2=Languages!A3,Languages!A178,Languages!B178)</f>
        <v>am Gesamt-Tensid-System</v>
      </c>
      <c r="G9" s="19"/>
      <c r="H9" s="19"/>
      <c r="I9" s="19"/>
      <c r="J9" s="19"/>
      <c r="K9" s="19"/>
      <c r="L9" s="19"/>
      <c r="M9" s="19"/>
      <c r="N9" s="19"/>
      <c r="O9" s="10"/>
      <c r="P9" s="10"/>
      <c r="Q9" s="10"/>
      <c r="R9" s="10"/>
      <c r="S9" s="10"/>
      <c r="T9" s="10"/>
    </row>
    <row r="10" spans="1:20" ht="12.75" customHeight="1">
      <c r="A10" s="226">
        <v>1</v>
      </c>
      <c r="B10" s="246"/>
      <c r="C10" s="227"/>
      <c r="D10" s="228"/>
      <c r="E10" s="229"/>
      <c r="F10" s="230"/>
      <c r="G10" s="19"/>
      <c r="H10" s="57"/>
      <c r="I10" s="19"/>
      <c r="J10" s="19"/>
      <c r="K10" s="19"/>
      <c r="L10" s="19"/>
      <c r="M10" s="19"/>
      <c r="N10" s="19"/>
      <c r="O10" s="10"/>
      <c r="P10" s="10"/>
      <c r="Q10" s="10"/>
      <c r="R10" s="10"/>
      <c r="S10" s="10"/>
      <c r="T10" s="10"/>
    </row>
    <row r="11" spans="1:20" ht="15.75" customHeight="1">
      <c r="A11" s="226">
        <v>2</v>
      </c>
      <c r="B11" s="246" t="str">
        <f>IF('Ingoing substances_DID'!R11="Y",'Ingoing substances_DID'!B11,"")</f>
        <v/>
      </c>
      <c r="C11" s="241" t="str">
        <f>IF('Ingoing substances_DID'!R11="Y",'Ingoing substances_DID'!G11,"")</f>
        <v/>
      </c>
      <c r="D11" s="241" t="str">
        <f>IF('Ingoing substances_DID'!R11="Y",'Ingoing Substances'!H11,"")</f>
        <v/>
      </c>
      <c r="E11" s="298"/>
      <c r="F11" s="299" t="str">
        <f>IF(B11="","",(E11*C11)/$C$60)</f>
        <v/>
      </c>
      <c r="G11" s="19" t="str">
        <f>IF(OR(F11=Languages!$A$134,F11=Languages!$B$134),($C$7*C11*E11/100)/100,IF(OR(F11=Languages!$A$135,F11=Languages!$B$135),($C$7*(C11/('Ingoing Substances'!E11/100)))/100,""))</f>
        <v/>
      </c>
      <c r="H11" s="57"/>
      <c r="I11" s="19"/>
      <c r="J11" s="19"/>
      <c r="K11" s="19"/>
      <c r="L11" s="19"/>
      <c r="M11" s="19"/>
      <c r="N11" s="19"/>
      <c r="O11" s="10"/>
      <c r="P11" s="10"/>
      <c r="Q11" s="10"/>
      <c r="R11" s="10"/>
      <c r="S11" s="10"/>
      <c r="T11" s="10"/>
    </row>
    <row r="12" spans="1:20" ht="15.75" customHeight="1">
      <c r="A12" s="226">
        <v>3</v>
      </c>
      <c r="B12" s="246" t="str">
        <f>IF('Ingoing substances_DID'!R12="Y",'Ingoing substances_DID'!B12,"")</f>
        <v/>
      </c>
      <c r="C12" s="241" t="str">
        <f>IF('Ingoing substances_DID'!R12="Y",'Ingoing substances_DID'!G12,"")</f>
        <v/>
      </c>
      <c r="D12" s="241" t="str">
        <f>IF('Ingoing substances_DID'!R12="Y",'Ingoing Substances'!H12,"")</f>
        <v/>
      </c>
      <c r="E12" s="298"/>
      <c r="F12" s="299" t="str">
        <f t="shared" ref="F12:F59" si="0">IF(B12="","",(E12*C12)/$C$60)</f>
        <v/>
      </c>
      <c r="G12" s="19" t="str">
        <f>IF(OR(F12=Languages!$A$134,F12=Languages!$B$134),($C$7*C12*E12/100)/100,IF(OR(F12=Languages!$A$135,F12=Languages!$B$135),($C$7*(C12/('Ingoing Substances'!E12/100)))/100,""))</f>
        <v/>
      </c>
      <c r="H12" s="57"/>
      <c r="I12" s="19"/>
      <c r="J12" s="19"/>
      <c r="K12" s="19"/>
      <c r="L12" s="19"/>
      <c r="M12" s="19"/>
      <c r="N12" s="19"/>
      <c r="O12" s="10"/>
      <c r="P12" s="10"/>
      <c r="Q12" s="10"/>
      <c r="R12" s="10"/>
      <c r="S12" s="10"/>
      <c r="T12" s="10"/>
    </row>
    <row r="13" spans="1:20" ht="15.75" customHeight="1">
      <c r="A13" s="226">
        <v>4</v>
      </c>
      <c r="B13" s="246" t="str">
        <f>IF('Ingoing substances_DID'!R13="Y",'Ingoing substances_DID'!B13,"")</f>
        <v/>
      </c>
      <c r="C13" s="241" t="str">
        <f>IF('Ingoing substances_DID'!R13="Y",'Ingoing substances_DID'!G13,"")</f>
        <v/>
      </c>
      <c r="D13" s="241" t="str">
        <f>IF('Ingoing substances_DID'!R13="Y",'Ingoing Substances'!H13,"")</f>
        <v/>
      </c>
      <c r="E13" s="298"/>
      <c r="F13" s="299" t="str">
        <f t="shared" si="0"/>
        <v/>
      </c>
      <c r="G13" s="19" t="str">
        <f>IF(OR(F13=Languages!$A$134,F13=Languages!$B$134),($C$7*C13*E13/100)/100,IF(OR(F13=Languages!$A$135,F13=Languages!$B$135),($C$7*(C13/('Ingoing Substances'!E13/100)))/100,""))</f>
        <v/>
      </c>
      <c r="H13" s="57"/>
      <c r="I13" s="19"/>
      <c r="J13" s="19"/>
      <c r="K13" s="19"/>
      <c r="L13" s="19"/>
      <c r="M13" s="19"/>
      <c r="N13" s="19"/>
      <c r="O13" s="10"/>
      <c r="P13" s="10"/>
      <c r="Q13" s="10"/>
      <c r="R13" s="10"/>
      <c r="S13" s="10"/>
      <c r="T13" s="10"/>
    </row>
    <row r="14" spans="1:20" ht="15.75" customHeight="1">
      <c r="A14" s="226">
        <v>5</v>
      </c>
      <c r="B14" s="246" t="str">
        <f>IF('Ingoing substances_DID'!R14="Y",'Ingoing substances_DID'!B14,"")</f>
        <v/>
      </c>
      <c r="C14" s="241" t="str">
        <f>IF('Ingoing substances_DID'!R14="Y",'Ingoing substances_DID'!G14,"")</f>
        <v/>
      </c>
      <c r="D14" s="241" t="str">
        <f>IF('Ingoing substances_DID'!R14="Y",'Ingoing Substances'!H14,"")</f>
        <v/>
      </c>
      <c r="E14" s="298"/>
      <c r="F14" s="299" t="str">
        <f t="shared" si="0"/>
        <v/>
      </c>
      <c r="G14" s="19" t="str">
        <f>IF(OR(F14=Languages!$A$134,F14=Languages!$B$134),($C$7*C14*E14/100)/100,IF(OR(F14=Languages!$A$135,F14=Languages!$B$135),($C$7*(C14/('Ingoing Substances'!E14/100)))/100,""))</f>
        <v/>
      </c>
      <c r="H14" s="57"/>
      <c r="I14" s="19"/>
      <c r="J14" s="19"/>
      <c r="K14" s="19"/>
      <c r="L14" s="19"/>
      <c r="M14" s="19"/>
      <c r="N14" s="19"/>
      <c r="O14" s="10"/>
      <c r="P14" s="10"/>
      <c r="Q14" s="10"/>
      <c r="R14" s="10"/>
      <c r="S14" s="10"/>
      <c r="T14" s="10"/>
    </row>
    <row r="15" spans="1:20" ht="15.75" customHeight="1">
      <c r="A15" s="226">
        <v>6</v>
      </c>
      <c r="B15" s="246" t="str">
        <f>IF('Ingoing substances_DID'!R15="Y",'Ingoing substances_DID'!B15,"")</f>
        <v/>
      </c>
      <c r="C15" s="241" t="str">
        <f>IF('Ingoing substances_DID'!R15="Y",'Ingoing substances_DID'!G15,"")</f>
        <v/>
      </c>
      <c r="D15" s="241" t="str">
        <f>IF('Ingoing substances_DID'!R15="Y",'Ingoing Substances'!H15,"")</f>
        <v/>
      </c>
      <c r="E15" s="298"/>
      <c r="F15" s="299" t="str">
        <f t="shared" si="0"/>
        <v/>
      </c>
      <c r="G15" s="19" t="str">
        <f>IF(OR(F15=Languages!$A$134,F15=Languages!$B$134),($C$7*C15*E15/100)/100,IF(OR(F15=Languages!$A$135,F15=Languages!$B$135),($C$7*(C15/('Ingoing Substances'!E15/100)))/100,""))</f>
        <v/>
      </c>
      <c r="H15" s="57"/>
      <c r="I15" s="19"/>
      <c r="J15" s="19"/>
      <c r="K15" s="19"/>
      <c r="L15" s="19"/>
      <c r="M15" s="19"/>
      <c r="N15" s="19"/>
      <c r="O15" s="10"/>
      <c r="P15" s="10"/>
      <c r="Q15" s="10"/>
      <c r="R15" s="10"/>
      <c r="S15" s="10"/>
      <c r="T15" s="10"/>
    </row>
    <row r="16" spans="1:20" ht="15.75" customHeight="1">
      <c r="A16" s="226">
        <v>7</v>
      </c>
      <c r="B16" s="246" t="str">
        <f>IF('Ingoing substances_DID'!R16="Y",'Ingoing substances_DID'!B16,"")</f>
        <v/>
      </c>
      <c r="C16" s="241" t="str">
        <f>IF('Ingoing substances_DID'!R16="Y",'Ingoing substances_DID'!G16,"")</f>
        <v/>
      </c>
      <c r="D16" s="241" t="str">
        <f>IF('Ingoing substances_DID'!R16="Y",'Ingoing Substances'!H16,"")</f>
        <v/>
      </c>
      <c r="E16" s="298"/>
      <c r="F16" s="299" t="str">
        <f t="shared" si="0"/>
        <v/>
      </c>
      <c r="G16" s="19" t="str">
        <f>IF(OR(F16=Languages!$A$134,F16=Languages!$B$134),($C$7*C16*E16/100)/100,IF(OR(F16=Languages!$A$135,F16=Languages!$B$135),($C$7*(C16/('Ingoing Substances'!E16/100)))/100,""))</f>
        <v/>
      </c>
      <c r="H16" s="57"/>
      <c r="I16" s="19"/>
      <c r="J16" s="19"/>
      <c r="K16" s="19"/>
      <c r="L16" s="19"/>
      <c r="M16" s="19"/>
      <c r="N16" s="19"/>
      <c r="O16" s="10"/>
      <c r="P16" s="10"/>
      <c r="Q16" s="10"/>
      <c r="R16" s="10"/>
      <c r="S16" s="10"/>
      <c r="T16" s="10"/>
    </row>
    <row r="17" spans="1:20" ht="15.75" customHeight="1">
      <c r="A17" s="226">
        <v>8</v>
      </c>
      <c r="B17" s="246" t="str">
        <f>IF('Ingoing substances_DID'!R17="Y",'Ingoing substances_DID'!B17,"")</f>
        <v/>
      </c>
      <c r="C17" s="241" t="str">
        <f>IF('Ingoing substances_DID'!R17="Y",'Ingoing substances_DID'!G17,"")</f>
        <v/>
      </c>
      <c r="D17" s="241" t="str">
        <f>IF('Ingoing substances_DID'!R17="Y",'Ingoing Substances'!H17,"")</f>
        <v/>
      </c>
      <c r="E17" s="298"/>
      <c r="F17" s="299" t="str">
        <f t="shared" si="0"/>
        <v/>
      </c>
      <c r="G17" s="19" t="str">
        <f>IF(OR(F17=Languages!$A$134,F17=Languages!$B$134),($C$7*C17*E17/100)/100,IF(OR(F17=Languages!$A$135,F17=Languages!$B$135),($C$7*(C17/('Ingoing Substances'!E17/100)))/100,""))</f>
        <v/>
      </c>
      <c r="H17" s="57"/>
      <c r="I17" s="19"/>
      <c r="J17" s="19"/>
      <c r="K17" s="19"/>
      <c r="L17" s="19"/>
      <c r="M17" s="19"/>
      <c r="N17" s="19"/>
      <c r="O17" s="10"/>
      <c r="P17" s="10"/>
      <c r="Q17" s="10"/>
      <c r="R17" s="10"/>
      <c r="S17" s="10"/>
      <c r="T17" s="10"/>
    </row>
    <row r="18" spans="1:20" ht="15.75" customHeight="1">
      <c r="A18" s="226">
        <v>9</v>
      </c>
      <c r="B18" s="246" t="str">
        <f>IF('Ingoing substances_DID'!R18="Y",'Ingoing substances_DID'!B18,"")</f>
        <v/>
      </c>
      <c r="C18" s="241" t="str">
        <f>IF('Ingoing substances_DID'!R18="Y",'Ingoing substances_DID'!G18,"")</f>
        <v/>
      </c>
      <c r="D18" s="241" t="str">
        <f>IF('Ingoing substances_DID'!R18="Y",'Ingoing Substances'!H18,"")</f>
        <v/>
      </c>
      <c r="E18" s="298"/>
      <c r="F18" s="299" t="str">
        <f t="shared" si="0"/>
        <v/>
      </c>
      <c r="G18" s="19" t="str">
        <f>IF(OR(F18=Languages!$A$134,F18=Languages!$B$134),($C$7*C18*E18/100)/100,IF(OR(F18=Languages!$A$135,F18=Languages!$B$135),($C$7*(C18/('Ingoing Substances'!E18/100)))/100,""))</f>
        <v/>
      </c>
      <c r="H18" s="57"/>
      <c r="I18" s="19"/>
      <c r="J18" s="19"/>
      <c r="K18" s="19"/>
      <c r="L18" s="19"/>
      <c r="M18" s="19"/>
      <c r="N18" s="19"/>
      <c r="O18" s="10"/>
      <c r="P18" s="10"/>
      <c r="Q18" s="10"/>
      <c r="R18" s="10"/>
      <c r="S18" s="10"/>
      <c r="T18" s="10"/>
    </row>
    <row r="19" spans="1:20" ht="15.75" customHeight="1">
      <c r="A19" s="226">
        <v>10</v>
      </c>
      <c r="B19" s="246" t="str">
        <f>IF('Ingoing substances_DID'!R19="Y",'Ingoing substances_DID'!B19,"")</f>
        <v/>
      </c>
      <c r="C19" s="241" t="str">
        <f>IF('Ingoing substances_DID'!R19="Y",'Ingoing substances_DID'!G19,"")</f>
        <v/>
      </c>
      <c r="D19" s="241" t="str">
        <f>IF('Ingoing substances_DID'!R19="Y",'Ingoing Substances'!H19,"")</f>
        <v/>
      </c>
      <c r="E19" s="298"/>
      <c r="F19" s="299" t="str">
        <f t="shared" si="0"/>
        <v/>
      </c>
      <c r="G19" s="19" t="str">
        <f>IF(OR(F19=Languages!$A$134,F19=Languages!$B$134),($C$7*C19*E19/100)/100,IF(OR(F19=Languages!$A$135,F19=Languages!$B$135),($C$7*(C19/('Ingoing Substances'!E19/100)))/100,""))</f>
        <v/>
      </c>
      <c r="H19" s="57"/>
      <c r="I19" s="19"/>
      <c r="J19" s="19"/>
      <c r="K19" s="19"/>
      <c r="L19" s="19"/>
      <c r="M19" s="19"/>
      <c r="N19" s="19"/>
      <c r="O19" s="10"/>
      <c r="P19" s="10"/>
      <c r="Q19" s="10"/>
      <c r="R19" s="10"/>
      <c r="S19" s="10"/>
      <c r="T19" s="10"/>
    </row>
    <row r="20" spans="1:20" ht="15.75" customHeight="1">
      <c r="A20" s="226">
        <v>11</v>
      </c>
      <c r="B20" s="246" t="str">
        <f>IF('Ingoing substances_DID'!R20="Y",'Ingoing substances_DID'!B20,"")</f>
        <v/>
      </c>
      <c r="C20" s="241" t="str">
        <f>IF('Ingoing substances_DID'!R20="Y",'Ingoing substances_DID'!G20,"")</f>
        <v/>
      </c>
      <c r="D20" s="241" t="str">
        <f>IF('Ingoing substances_DID'!R20="Y",'Ingoing Substances'!H20,"")</f>
        <v/>
      </c>
      <c r="E20" s="298"/>
      <c r="F20" s="299" t="str">
        <f t="shared" si="0"/>
        <v/>
      </c>
      <c r="G20" s="19" t="str">
        <f>IF(OR(F20=Languages!$A$134,F20=Languages!$B$134),($C$7*C20*E20/100)/100,IF(OR(F20=Languages!$A$135,F20=Languages!$B$135),($C$7*(C20/('Ingoing Substances'!E20/100)))/100,""))</f>
        <v/>
      </c>
      <c r="H20" s="57"/>
      <c r="I20" s="19"/>
      <c r="J20" s="19"/>
      <c r="K20" s="19"/>
      <c r="L20" s="19"/>
      <c r="M20" s="19"/>
      <c r="N20" s="19"/>
      <c r="O20" s="10"/>
      <c r="P20" s="10"/>
      <c r="Q20" s="10"/>
      <c r="R20" s="10"/>
      <c r="S20" s="10"/>
      <c r="T20" s="10"/>
    </row>
    <row r="21" spans="1:20" ht="15.75" customHeight="1">
      <c r="A21" s="226">
        <v>12</v>
      </c>
      <c r="B21" s="246" t="str">
        <f>IF('Ingoing substances_DID'!R21="Y",'Ingoing substances_DID'!B21,"")</f>
        <v/>
      </c>
      <c r="C21" s="241" t="str">
        <f>IF('Ingoing substances_DID'!R21="Y",'Ingoing substances_DID'!G21,"")</f>
        <v/>
      </c>
      <c r="D21" s="241" t="str">
        <f>IF('Ingoing substances_DID'!R21="Y",'Ingoing Substances'!H21,"")</f>
        <v/>
      </c>
      <c r="E21" s="298"/>
      <c r="F21" s="299" t="str">
        <f t="shared" si="0"/>
        <v/>
      </c>
      <c r="G21" s="19" t="str">
        <f>IF(OR(F21=Languages!$A$134,F21=Languages!$B$134),($C$7*C21*E21/100)/100,IF(OR(F21=Languages!$A$135,F21=Languages!$B$135),($C$7*(C21/('Ingoing Substances'!E21/100)))/100,""))</f>
        <v/>
      </c>
      <c r="H21" s="57"/>
      <c r="I21" s="19"/>
      <c r="J21" s="19"/>
      <c r="K21" s="19"/>
      <c r="L21" s="19"/>
      <c r="M21" s="19"/>
      <c r="N21" s="19"/>
      <c r="O21" s="10"/>
      <c r="P21" s="10"/>
      <c r="Q21" s="10"/>
      <c r="R21" s="10"/>
      <c r="S21" s="10"/>
      <c r="T21" s="10"/>
    </row>
    <row r="22" spans="1:20" ht="15.75" customHeight="1">
      <c r="A22" s="226">
        <v>13</v>
      </c>
      <c r="B22" s="246" t="str">
        <f>IF('Ingoing substances_DID'!R22="Y",'Ingoing substances_DID'!B22,"")</f>
        <v/>
      </c>
      <c r="C22" s="241" t="str">
        <f>IF('Ingoing substances_DID'!R22="Y",'Ingoing substances_DID'!G22,"")</f>
        <v/>
      </c>
      <c r="D22" s="241" t="str">
        <f>IF('Ingoing substances_DID'!R22="Y",'Ingoing Substances'!H22,"")</f>
        <v/>
      </c>
      <c r="E22" s="298"/>
      <c r="F22" s="299" t="str">
        <f t="shared" si="0"/>
        <v/>
      </c>
      <c r="G22" s="19" t="str">
        <f>IF(OR(F22=Languages!$A$134,F22=Languages!$B$134),($C$7*C22*E22/100)/100,IF(OR(F22=Languages!$A$135,F22=Languages!$B$135),($C$7*(C22/('Ingoing Substances'!E22/100)))/100,""))</f>
        <v/>
      </c>
      <c r="H22" s="57"/>
      <c r="I22" s="19"/>
      <c r="J22" s="19"/>
      <c r="K22" s="19"/>
      <c r="L22" s="19"/>
      <c r="M22" s="19"/>
      <c r="N22" s="19"/>
      <c r="O22" s="10"/>
      <c r="P22" s="10"/>
      <c r="Q22" s="10"/>
      <c r="R22" s="10"/>
      <c r="S22" s="10"/>
      <c r="T22" s="10"/>
    </row>
    <row r="23" spans="1:20" ht="15.75" customHeight="1">
      <c r="A23" s="226">
        <v>14</v>
      </c>
      <c r="B23" s="246" t="str">
        <f>IF('Ingoing substances_DID'!R23="Y",'Ingoing substances_DID'!B23,"")</f>
        <v/>
      </c>
      <c r="C23" s="241" t="str">
        <f>IF('Ingoing substances_DID'!R23="Y",'Ingoing substances_DID'!G23,"")</f>
        <v/>
      </c>
      <c r="D23" s="241" t="str">
        <f>IF('Ingoing substances_DID'!R23="Y",'Ingoing Substances'!H23,"")</f>
        <v/>
      </c>
      <c r="E23" s="298"/>
      <c r="F23" s="299" t="str">
        <f t="shared" si="0"/>
        <v/>
      </c>
      <c r="G23" s="19" t="str">
        <f>IF(OR(F23=Languages!$A$134,F23=Languages!$B$134),($C$7*C23*E23/100)/100,IF(OR(F23=Languages!$A$135,F23=Languages!$B$135),($C$7*(C23/('Ingoing Substances'!E23/100)))/100,""))</f>
        <v/>
      </c>
      <c r="H23" s="57"/>
      <c r="I23" s="19"/>
      <c r="J23" s="19"/>
      <c r="K23" s="19"/>
      <c r="L23" s="19"/>
      <c r="M23" s="19"/>
      <c r="N23" s="19"/>
      <c r="O23" s="10"/>
      <c r="P23" s="10"/>
      <c r="Q23" s="10"/>
      <c r="R23" s="10"/>
      <c r="S23" s="10"/>
      <c r="T23" s="10"/>
    </row>
    <row r="24" spans="1:20" ht="15.75" customHeight="1">
      <c r="A24" s="226">
        <v>15</v>
      </c>
      <c r="B24" s="246" t="str">
        <f>IF('Ingoing substances_DID'!R24="Y",'Ingoing substances_DID'!B24,"")</f>
        <v/>
      </c>
      <c r="C24" s="241" t="str">
        <f>IF('Ingoing substances_DID'!R24="Y",'Ingoing substances_DID'!G24,"")</f>
        <v/>
      </c>
      <c r="D24" s="241" t="str">
        <f>IF('Ingoing substances_DID'!R24="Y",'Ingoing Substances'!H24,"")</f>
        <v/>
      </c>
      <c r="E24" s="298"/>
      <c r="F24" s="299" t="str">
        <f t="shared" si="0"/>
        <v/>
      </c>
      <c r="G24" s="19" t="str">
        <f>IF(OR(F24=Languages!$A$134,F24=Languages!$B$134),($C$7*C24*E24/100)/100,IF(OR(F24=Languages!$A$135,F24=Languages!$B$135),($C$7*(C24/('Ingoing Substances'!E24/100)))/100,""))</f>
        <v/>
      </c>
      <c r="H24" s="57"/>
      <c r="I24" s="19"/>
      <c r="J24" s="19"/>
      <c r="K24" s="19"/>
      <c r="L24" s="19"/>
      <c r="M24" s="19"/>
      <c r="N24" s="19"/>
      <c r="O24" s="10"/>
      <c r="P24" s="10"/>
      <c r="Q24" s="10"/>
      <c r="R24" s="10"/>
      <c r="S24" s="10"/>
      <c r="T24" s="10"/>
    </row>
    <row r="25" spans="1:20" ht="15.75" customHeight="1">
      <c r="A25" s="226">
        <v>16</v>
      </c>
      <c r="B25" s="246" t="str">
        <f>IF('Ingoing substances_DID'!R25="Y",'Ingoing substances_DID'!B25,"")</f>
        <v/>
      </c>
      <c r="C25" s="241" t="str">
        <f>IF('Ingoing substances_DID'!R25="Y",'Ingoing substances_DID'!G25,"")</f>
        <v/>
      </c>
      <c r="D25" s="241" t="str">
        <f>IF('Ingoing substances_DID'!R25="Y",'Ingoing Substances'!H25,"")</f>
        <v/>
      </c>
      <c r="E25" s="298"/>
      <c r="F25" s="299" t="str">
        <f t="shared" si="0"/>
        <v/>
      </c>
      <c r="G25" s="19" t="str">
        <f>IF(OR(F25=Languages!$A$134,F25=Languages!$B$134),($C$7*C25*E25/100)/100,IF(OR(F25=Languages!$A$135,F25=Languages!$B$135),($C$7*(C25/('Ingoing Substances'!E25/100)))/100,""))</f>
        <v/>
      </c>
      <c r="H25" s="57"/>
      <c r="I25" s="19"/>
      <c r="J25" s="19"/>
      <c r="K25" s="19"/>
      <c r="L25" s="19"/>
      <c r="M25" s="19"/>
      <c r="N25" s="19"/>
      <c r="O25" s="10"/>
      <c r="P25" s="10"/>
      <c r="Q25" s="10"/>
      <c r="R25" s="10"/>
      <c r="S25" s="10"/>
      <c r="T25" s="10"/>
    </row>
    <row r="26" spans="1:20" ht="15.75" customHeight="1">
      <c r="A26" s="226">
        <v>17</v>
      </c>
      <c r="B26" s="246" t="str">
        <f>IF('Ingoing substances_DID'!R26="Y",'Ingoing substances_DID'!B26,"")</f>
        <v/>
      </c>
      <c r="C26" s="241" t="str">
        <f>IF('Ingoing substances_DID'!R26="Y",'Ingoing substances_DID'!G26,"")</f>
        <v/>
      </c>
      <c r="D26" s="241" t="str">
        <f>IF('Ingoing substances_DID'!R26="Y",'Ingoing Substances'!H26,"")</f>
        <v/>
      </c>
      <c r="E26" s="298"/>
      <c r="F26" s="299" t="str">
        <f t="shared" si="0"/>
        <v/>
      </c>
      <c r="G26" s="19" t="str">
        <f>IF(OR(F26=Languages!$A$134,F26=Languages!$B$134),($C$7*C26*E26/100)/100,IF(OR(F26=Languages!$A$135,F26=Languages!$B$135),($C$7*(C26/('Ingoing Substances'!E26/100)))/100,""))</f>
        <v/>
      </c>
      <c r="H26" s="57"/>
      <c r="I26" s="19"/>
      <c r="J26" s="19"/>
      <c r="K26" s="19"/>
      <c r="L26" s="19"/>
      <c r="M26" s="19"/>
      <c r="N26" s="19"/>
      <c r="O26" s="10"/>
      <c r="P26" s="10"/>
      <c r="Q26" s="10"/>
      <c r="R26" s="10"/>
      <c r="S26" s="10"/>
      <c r="T26" s="10"/>
    </row>
    <row r="27" spans="1:20" ht="15.75" customHeight="1">
      <c r="A27" s="226">
        <v>18</v>
      </c>
      <c r="B27" s="246" t="str">
        <f>IF('Ingoing substances_DID'!R27="Y",'Ingoing substances_DID'!B27,"")</f>
        <v/>
      </c>
      <c r="C27" s="241" t="str">
        <f>IF('Ingoing substances_DID'!R27="Y",'Ingoing substances_DID'!G27,"")</f>
        <v/>
      </c>
      <c r="D27" s="241" t="str">
        <f>IF('Ingoing substances_DID'!R27="Y",'Ingoing Substances'!H27,"")</f>
        <v/>
      </c>
      <c r="E27" s="298"/>
      <c r="F27" s="299" t="str">
        <f t="shared" si="0"/>
        <v/>
      </c>
      <c r="G27" s="19" t="str">
        <f>IF(OR(F27=Languages!$A$134,F27=Languages!$B$134),($C$7*C27*E27/100)/100,IF(OR(F27=Languages!$A$135,F27=Languages!$B$135),($C$7*(C27/('Ingoing Substances'!E27/100)))/100,""))</f>
        <v/>
      </c>
      <c r="H27" s="57"/>
      <c r="I27" s="19"/>
      <c r="J27" s="19"/>
      <c r="K27" s="19"/>
      <c r="L27" s="19"/>
      <c r="M27" s="19"/>
      <c r="N27" s="19"/>
      <c r="O27" s="10"/>
      <c r="P27" s="10"/>
      <c r="Q27" s="10"/>
      <c r="R27" s="10"/>
      <c r="S27" s="10"/>
      <c r="T27" s="10"/>
    </row>
    <row r="28" spans="1:20" ht="15.75" customHeight="1">
      <c r="A28" s="226">
        <v>19</v>
      </c>
      <c r="B28" s="246" t="str">
        <f>IF('Ingoing substances_DID'!R28="Y",'Ingoing substances_DID'!B28,"")</f>
        <v/>
      </c>
      <c r="C28" s="241" t="str">
        <f>IF('Ingoing substances_DID'!R28="Y",'Ingoing substances_DID'!G28,"")</f>
        <v/>
      </c>
      <c r="D28" s="241" t="str">
        <f>IF('Ingoing substances_DID'!R28="Y",'Ingoing Substances'!H28,"")</f>
        <v/>
      </c>
      <c r="E28" s="298"/>
      <c r="F28" s="299" t="str">
        <f t="shared" si="0"/>
        <v/>
      </c>
      <c r="G28" s="19" t="str">
        <f>IF(OR(F28=Languages!$A$134,F28=Languages!$B$134),($C$7*C28*E28/100)/100,IF(OR(F28=Languages!$A$135,F28=Languages!$B$135),($C$7*(C28/('Ingoing Substances'!E28/100)))/100,""))</f>
        <v/>
      </c>
      <c r="H28" s="57"/>
      <c r="I28" s="19"/>
      <c r="J28" s="19"/>
      <c r="K28" s="19"/>
      <c r="L28" s="19"/>
      <c r="M28" s="19"/>
      <c r="N28" s="19"/>
      <c r="O28" s="10"/>
      <c r="P28" s="10"/>
      <c r="Q28" s="10"/>
      <c r="R28" s="10"/>
      <c r="S28" s="10"/>
      <c r="T28" s="10"/>
    </row>
    <row r="29" spans="1:20" ht="15.75" customHeight="1">
      <c r="A29" s="226">
        <v>20</v>
      </c>
      <c r="B29" s="246" t="str">
        <f>IF('Ingoing substances_DID'!R29="Y",'Ingoing substances_DID'!B29,"")</f>
        <v/>
      </c>
      <c r="C29" s="241" t="str">
        <f>IF('Ingoing substances_DID'!R29="Y",'Ingoing substances_DID'!G29,"")</f>
        <v/>
      </c>
      <c r="D29" s="241" t="str">
        <f>IF('Ingoing substances_DID'!R29="Y",'Ingoing Substances'!H29,"")</f>
        <v/>
      </c>
      <c r="E29" s="298"/>
      <c r="F29" s="299" t="str">
        <f t="shared" si="0"/>
        <v/>
      </c>
      <c r="G29" s="19" t="str">
        <f>IF(OR(F29=Languages!$A$134,F29=Languages!$B$134),($C$7*C29*E29/100)/100,IF(OR(F29=Languages!$A$135,F29=Languages!$B$135),($C$7*(C29/('Ingoing Substances'!E29/100)))/100,""))</f>
        <v/>
      </c>
      <c r="H29" s="57"/>
      <c r="I29" s="19"/>
      <c r="J29" s="19"/>
      <c r="K29" s="19"/>
      <c r="L29" s="19"/>
      <c r="M29" s="19"/>
      <c r="N29" s="19"/>
      <c r="O29" s="10"/>
      <c r="P29" s="10"/>
      <c r="Q29" s="10"/>
      <c r="R29" s="10"/>
      <c r="S29" s="10"/>
      <c r="T29" s="10"/>
    </row>
    <row r="30" spans="1:20" ht="15.75" customHeight="1">
      <c r="A30" s="226">
        <v>21</v>
      </c>
      <c r="B30" s="246" t="str">
        <f>IF('Ingoing substances_DID'!R30="Y",'Ingoing substances_DID'!B30,"")</f>
        <v/>
      </c>
      <c r="C30" s="241" t="str">
        <f>IF('Ingoing substances_DID'!R30="Y",'Ingoing substances_DID'!G30,"")</f>
        <v/>
      </c>
      <c r="D30" s="241" t="str">
        <f>IF('Ingoing substances_DID'!R30="Y",'Ingoing Substances'!H30,"")</f>
        <v/>
      </c>
      <c r="E30" s="298"/>
      <c r="F30" s="299" t="str">
        <f t="shared" si="0"/>
        <v/>
      </c>
      <c r="G30" s="19" t="str">
        <f>IF(OR(F30=Languages!$A$134,F30=Languages!$B$134),($C$7*C30*E30/100)/100,IF(OR(F30=Languages!$A$135,F30=Languages!$B$135),($C$7*(C30/('Ingoing Substances'!E30/100)))/100,""))</f>
        <v/>
      </c>
      <c r="H30" s="57"/>
      <c r="I30" s="19"/>
      <c r="J30" s="19"/>
      <c r="K30" s="19"/>
      <c r="L30" s="19"/>
      <c r="M30" s="19"/>
      <c r="N30" s="19"/>
      <c r="O30" s="10"/>
      <c r="P30" s="10"/>
      <c r="Q30" s="10"/>
      <c r="R30" s="10"/>
      <c r="S30" s="10"/>
      <c r="T30" s="10"/>
    </row>
    <row r="31" spans="1:20" ht="15.75" customHeight="1">
      <c r="A31" s="226">
        <v>22</v>
      </c>
      <c r="B31" s="246" t="str">
        <f>IF('Ingoing substances_DID'!R31="Y",'Ingoing substances_DID'!B31,"")</f>
        <v/>
      </c>
      <c r="C31" s="241" t="str">
        <f>IF('Ingoing substances_DID'!R31="Y",'Ingoing substances_DID'!G31,"")</f>
        <v/>
      </c>
      <c r="D31" s="241" t="str">
        <f>IF('Ingoing substances_DID'!R31="Y",'Ingoing Substances'!H31,"")</f>
        <v/>
      </c>
      <c r="E31" s="298"/>
      <c r="F31" s="299" t="str">
        <f t="shared" si="0"/>
        <v/>
      </c>
      <c r="G31" s="19" t="str">
        <f>IF(OR(F31=Languages!$A$134,F31=Languages!$B$134),($C$7*C31*E31/100)/100,IF(OR(F31=Languages!$A$135,F31=Languages!$B$135),($C$7*(C31/('Ingoing Substances'!E31/100)))/100,""))</f>
        <v/>
      </c>
      <c r="H31" s="57"/>
      <c r="I31" s="19"/>
      <c r="J31" s="19"/>
      <c r="K31" s="19"/>
      <c r="L31" s="19"/>
      <c r="M31" s="19"/>
      <c r="N31" s="19"/>
      <c r="O31" s="10"/>
      <c r="P31" s="10"/>
      <c r="Q31" s="10"/>
      <c r="R31" s="10"/>
      <c r="S31" s="10"/>
      <c r="T31" s="10"/>
    </row>
    <row r="32" spans="1:20" ht="15.75" customHeight="1">
      <c r="A32" s="226">
        <v>23</v>
      </c>
      <c r="B32" s="246" t="str">
        <f>IF('Ingoing substances_DID'!R32="Y",'Ingoing substances_DID'!B32,"")</f>
        <v/>
      </c>
      <c r="C32" s="241" t="str">
        <f>IF('Ingoing substances_DID'!R32="Y",'Ingoing substances_DID'!G32,"")</f>
        <v/>
      </c>
      <c r="D32" s="241" t="str">
        <f>IF('Ingoing substances_DID'!R32="Y",'Ingoing Substances'!H32,"")</f>
        <v/>
      </c>
      <c r="E32" s="298"/>
      <c r="F32" s="299" t="str">
        <f t="shared" si="0"/>
        <v/>
      </c>
      <c r="G32" s="19" t="str">
        <f>IF(OR(F32=Languages!$A$134,F32=Languages!$B$134),($C$7*C32*E32/100)/100,IF(OR(F32=Languages!$A$135,F32=Languages!$B$135),($C$7*(C32/('Ingoing Substances'!E32/100)))/100,""))</f>
        <v/>
      </c>
      <c r="H32" s="57"/>
      <c r="I32" s="19"/>
      <c r="J32" s="19"/>
      <c r="K32" s="19"/>
      <c r="L32" s="19"/>
      <c r="M32" s="19"/>
      <c r="N32" s="19"/>
      <c r="O32" s="10"/>
      <c r="P32" s="10"/>
      <c r="Q32" s="10"/>
      <c r="R32" s="10"/>
      <c r="S32" s="10"/>
      <c r="T32" s="10"/>
    </row>
    <row r="33" spans="1:20" ht="15.75" customHeight="1">
      <c r="A33" s="226">
        <v>24</v>
      </c>
      <c r="B33" s="246" t="str">
        <f>IF('Ingoing substances_DID'!R33="Y",'Ingoing substances_DID'!B33,"")</f>
        <v/>
      </c>
      <c r="C33" s="241" t="str">
        <f>IF('Ingoing substances_DID'!R33="Y",'Ingoing substances_DID'!G33,"")</f>
        <v/>
      </c>
      <c r="D33" s="241" t="str">
        <f>IF('Ingoing substances_DID'!R33="Y",'Ingoing Substances'!H33,"")</f>
        <v/>
      </c>
      <c r="E33" s="298"/>
      <c r="F33" s="299" t="str">
        <f t="shared" si="0"/>
        <v/>
      </c>
      <c r="G33" s="19" t="str">
        <f>IF(OR(F33=Languages!$A$134,F33=Languages!$B$134),($C$7*C33*E33/100)/100,IF(OR(F33=Languages!$A$135,F33=Languages!$B$135),($C$7*(C33/('Ingoing Substances'!E33/100)))/100,""))</f>
        <v/>
      </c>
      <c r="H33" s="57"/>
      <c r="I33" s="19"/>
      <c r="J33" s="19"/>
      <c r="K33" s="19"/>
      <c r="L33" s="19"/>
      <c r="M33" s="19"/>
      <c r="N33" s="19"/>
      <c r="O33" s="10"/>
      <c r="P33" s="10"/>
      <c r="Q33" s="10"/>
      <c r="R33" s="10"/>
      <c r="S33" s="10"/>
      <c r="T33" s="10"/>
    </row>
    <row r="34" spans="1:20" ht="15.75" customHeight="1">
      <c r="A34" s="226">
        <v>25</v>
      </c>
      <c r="B34" s="246" t="str">
        <f>IF('Ingoing substances_DID'!R34="Y",'Ingoing substances_DID'!B34,"")</f>
        <v/>
      </c>
      <c r="C34" s="241" t="str">
        <f>IF('Ingoing substances_DID'!R34="Y",'Ingoing substances_DID'!G34,"")</f>
        <v/>
      </c>
      <c r="D34" s="241" t="str">
        <f>IF('Ingoing substances_DID'!R34="Y",'Ingoing Substances'!H34,"")</f>
        <v/>
      </c>
      <c r="E34" s="298"/>
      <c r="F34" s="299" t="str">
        <f t="shared" si="0"/>
        <v/>
      </c>
      <c r="G34" s="19" t="str">
        <f>IF(OR(F34=Languages!$A$134,F34=Languages!$B$134),($C$7*C34*E34/100)/100,IF(OR(F34=Languages!$A$135,F34=Languages!$B$135),($C$7*(C34/('Ingoing Substances'!E34/100)))/100,""))</f>
        <v/>
      </c>
      <c r="H34" s="57"/>
      <c r="I34" s="19"/>
      <c r="J34" s="19"/>
      <c r="K34" s="19"/>
      <c r="L34" s="19"/>
      <c r="M34" s="19"/>
      <c r="N34" s="19"/>
      <c r="O34" s="10"/>
      <c r="P34" s="10"/>
      <c r="Q34" s="10"/>
      <c r="R34" s="10"/>
      <c r="S34" s="10"/>
      <c r="T34" s="10"/>
    </row>
    <row r="35" spans="1:20" ht="15.75" customHeight="1">
      <c r="A35" s="226">
        <v>26</v>
      </c>
      <c r="B35" s="246" t="str">
        <f>IF('Ingoing substances_DID'!R35="Y",'Ingoing substances_DID'!B35,"")</f>
        <v/>
      </c>
      <c r="C35" s="241" t="str">
        <f>IF('Ingoing substances_DID'!R35="Y",'Ingoing substances_DID'!G35,"")</f>
        <v/>
      </c>
      <c r="D35" s="241" t="str">
        <f>IF('Ingoing substances_DID'!R35="Y",'Ingoing Substances'!H35,"")</f>
        <v/>
      </c>
      <c r="E35" s="298"/>
      <c r="F35" s="299" t="str">
        <f t="shared" si="0"/>
        <v/>
      </c>
      <c r="G35" s="19" t="str">
        <f>IF(OR(F35=Languages!$A$134,F35=Languages!$B$134),($C$7*C35*E35/100)/100,IF(OR(F35=Languages!$A$135,F35=Languages!$B$135),($C$7*(C35/('Ingoing Substances'!E35/100)))/100,""))</f>
        <v/>
      </c>
      <c r="H35" s="57"/>
      <c r="I35" s="19"/>
      <c r="J35" s="19"/>
      <c r="K35" s="19"/>
      <c r="L35" s="19"/>
      <c r="M35" s="19"/>
      <c r="N35" s="19"/>
      <c r="O35" s="10"/>
      <c r="P35" s="10"/>
      <c r="Q35" s="10"/>
      <c r="R35" s="10"/>
      <c r="S35" s="10"/>
      <c r="T35" s="10"/>
    </row>
    <row r="36" spans="1:20" ht="15.75" customHeight="1">
      <c r="A36" s="226">
        <v>27</v>
      </c>
      <c r="B36" s="246" t="str">
        <f>IF('Ingoing substances_DID'!R36="Y",'Ingoing substances_DID'!B36,"")</f>
        <v/>
      </c>
      <c r="C36" s="241" t="str">
        <f>IF('Ingoing substances_DID'!R36="Y",'Ingoing substances_DID'!G36,"")</f>
        <v/>
      </c>
      <c r="D36" s="241" t="str">
        <f>IF('Ingoing substances_DID'!R36="Y",'Ingoing Substances'!H36,"")</f>
        <v/>
      </c>
      <c r="E36" s="298"/>
      <c r="F36" s="299" t="str">
        <f t="shared" si="0"/>
        <v/>
      </c>
      <c r="G36" s="19" t="str">
        <f>IF(OR(F36=Languages!$A$134,F36=Languages!$B$134),($C$7*C36*E36/100)/100,IF(OR(F36=Languages!$A$135,F36=Languages!$B$135),($C$7*(C36/('Ingoing Substances'!E36/100)))/100,""))</f>
        <v/>
      </c>
      <c r="H36" s="57"/>
      <c r="I36" s="19"/>
      <c r="J36" s="19"/>
      <c r="K36" s="19"/>
      <c r="L36" s="19"/>
      <c r="M36" s="19"/>
      <c r="N36" s="19"/>
      <c r="O36" s="10"/>
      <c r="P36" s="10"/>
      <c r="Q36" s="10"/>
      <c r="R36" s="10"/>
      <c r="S36" s="10"/>
      <c r="T36" s="10"/>
    </row>
    <row r="37" spans="1:20" ht="15.75" customHeight="1">
      <c r="A37" s="226">
        <v>28</v>
      </c>
      <c r="B37" s="246" t="str">
        <f>IF('Ingoing substances_DID'!R37="Y",'Ingoing substances_DID'!B37,"")</f>
        <v/>
      </c>
      <c r="C37" s="241" t="str">
        <f>IF('Ingoing substances_DID'!R37="Y",'Ingoing substances_DID'!G37,"")</f>
        <v/>
      </c>
      <c r="D37" s="241" t="str">
        <f>IF('Ingoing substances_DID'!R37="Y",'Ingoing Substances'!H37,"")</f>
        <v/>
      </c>
      <c r="E37" s="298"/>
      <c r="F37" s="299" t="str">
        <f t="shared" si="0"/>
        <v/>
      </c>
      <c r="G37" s="19" t="str">
        <f>IF(OR(F37=Languages!$A$134,F37=Languages!$B$134),($C$7*C37*E37/100)/100,IF(OR(F37=Languages!$A$135,F37=Languages!$B$135),($C$7*(C37/('Ingoing Substances'!E37/100)))/100,""))</f>
        <v/>
      </c>
      <c r="H37" s="57"/>
      <c r="I37" s="19"/>
      <c r="J37" s="19"/>
      <c r="K37" s="19"/>
      <c r="L37" s="19"/>
      <c r="M37" s="19"/>
      <c r="N37" s="19"/>
      <c r="O37" s="10"/>
      <c r="P37" s="10"/>
      <c r="Q37" s="10"/>
      <c r="R37" s="10"/>
      <c r="S37" s="10"/>
      <c r="T37" s="10"/>
    </row>
    <row r="38" spans="1:20" ht="15.75" customHeight="1">
      <c r="A38" s="226">
        <v>29</v>
      </c>
      <c r="B38" s="246" t="str">
        <f>IF('Ingoing substances_DID'!R38="Y",'Ingoing substances_DID'!B38,"")</f>
        <v/>
      </c>
      <c r="C38" s="241" t="str">
        <f>IF('Ingoing substances_DID'!R38="Y",'Ingoing substances_DID'!G38,"")</f>
        <v/>
      </c>
      <c r="D38" s="241" t="str">
        <f>IF('Ingoing substances_DID'!R38="Y",'Ingoing Substances'!H38,"")</f>
        <v/>
      </c>
      <c r="E38" s="298"/>
      <c r="F38" s="299" t="str">
        <f t="shared" si="0"/>
        <v/>
      </c>
      <c r="G38" s="19" t="str">
        <f>IF(OR(F38=Languages!$A$134,F38=Languages!$B$134),($C$7*C38*E38/100)/100,IF(OR(F38=Languages!$A$135,F38=Languages!$B$135),($C$7*(C38/('Ingoing Substances'!E38/100)))/100,""))</f>
        <v/>
      </c>
      <c r="H38" s="57"/>
      <c r="I38" s="19"/>
      <c r="J38" s="19"/>
      <c r="K38" s="19"/>
      <c r="L38" s="19"/>
      <c r="M38" s="19"/>
      <c r="N38" s="19"/>
      <c r="O38" s="10"/>
      <c r="P38" s="10"/>
      <c r="Q38" s="10"/>
      <c r="R38" s="10"/>
      <c r="S38" s="10"/>
      <c r="T38" s="10"/>
    </row>
    <row r="39" spans="1:20" ht="15.75" customHeight="1">
      <c r="A39" s="226">
        <v>30</v>
      </c>
      <c r="B39" s="246" t="str">
        <f>IF('Ingoing substances_DID'!R39="Y",'Ingoing substances_DID'!B39,"")</f>
        <v/>
      </c>
      <c r="C39" s="241" t="str">
        <f>IF('Ingoing substances_DID'!R39="Y",'Ingoing substances_DID'!G39,"")</f>
        <v/>
      </c>
      <c r="D39" s="241" t="str">
        <f>IF('Ingoing substances_DID'!R39="Y",'Ingoing Substances'!H39,"")</f>
        <v/>
      </c>
      <c r="E39" s="298"/>
      <c r="F39" s="299" t="str">
        <f t="shared" si="0"/>
        <v/>
      </c>
      <c r="G39" s="19" t="str">
        <f>IF(OR(F39=Languages!$A$134,F39=Languages!$B$134),($C$7*C39*E39/100)/100,IF(OR(F39=Languages!$A$135,F39=Languages!$B$135),($C$7*(C39/('Ingoing Substances'!E39/100)))/100,""))</f>
        <v/>
      </c>
      <c r="H39" s="57"/>
      <c r="I39" s="19"/>
      <c r="J39" s="19"/>
      <c r="K39" s="19"/>
      <c r="L39" s="19"/>
      <c r="M39" s="19"/>
      <c r="N39" s="19"/>
      <c r="O39" s="10"/>
      <c r="P39" s="10"/>
      <c r="Q39" s="10"/>
      <c r="R39" s="10"/>
      <c r="S39" s="10"/>
      <c r="T39" s="10"/>
    </row>
    <row r="40" spans="1:20" ht="15.75" customHeight="1">
      <c r="A40" s="226">
        <v>31</v>
      </c>
      <c r="B40" s="246" t="str">
        <f>IF('Ingoing substances_DID'!R40="Y",'Ingoing substances_DID'!B40,"")</f>
        <v/>
      </c>
      <c r="C40" s="241" t="str">
        <f>IF('Ingoing substances_DID'!R40="Y",'Ingoing substances_DID'!G40,"")</f>
        <v/>
      </c>
      <c r="D40" s="241" t="str">
        <f>IF('Ingoing substances_DID'!R40="Y",'Ingoing Substances'!H40,"")</f>
        <v/>
      </c>
      <c r="E40" s="298"/>
      <c r="F40" s="299" t="str">
        <f t="shared" si="0"/>
        <v/>
      </c>
      <c r="G40" s="19" t="str">
        <f>IF(OR(F40=Languages!$A$134,F40=Languages!$B$134),($C$7*C40*E40/100)/100,IF(OR(F40=Languages!$A$135,F40=Languages!$B$135),($C$7*(C40/('Ingoing Substances'!E40/100)))/100,""))</f>
        <v/>
      </c>
      <c r="H40" s="57"/>
      <c r="I40" s="19"/>
      <c r="J40" s="19"/>
      <c r="K40" s="19"/>
      <c r="L40" s="19"/>
      <c r="M40" s="19"/>
      <c r="N40" s="19"/>
      <c r="O40" s="10"/>
      <c r="P40" s="10"/>
      <c r="Q40" s="10"/>
      <c r="R40" s="10"/>
      <c r="S40" s="10"/>
      <c r="T40" s="10"/>
    </row>
    <row r="41" spans="1:20" ht="15.75" customHeight="1">
      <c r="A41" s="226">
        <v>32</v>
      </c>
      <c r="B41" s="246" t="str">
        <f>IF('Ingoing substances_DID'!R41="Y",'Ingoing substances_DID'!B41,"")</f>
        <v/>
      </c>
      <c r="C41" s="241" t="str">
        <f>IF('Ingoing substances_DID'!R41="Y",'Ingoing substances_DID'!G41,"")</f>
        <v/>
      </c>
      <c r="D41" s="241" t="str">
        <f>IF('Ingoing substances_DID'!R41="Y",'Ingoing Substances'!H41,"")</f>
        <v/>
      </c>
      <c r="E41" s="298"/>
      <c r="F41" s="299" t="str">
        <f t="shared" si="0"/>
        <v/>
      </c>
      <c r="G41" s="19" t="str">
        <f>IF(OR(F41=Languages!$A$134,F41=Languages!$B$134),($C$7*C41*E41/100)/100,IF(OR(F41=Languages!$A$135,F41=Languages!$B$135),($C$7*(C41/('Ingoing Substances'!E41/100)))/100,""))</f>
        <v/>
      </c>
      <c r="H41" s="57"/>
      <c r="I41" s="19"/>
      <c r="J41" s="19"/>
      <c r="K41" s="19"/>
      <c r="L41" s="19"/>
      <c r="M41" s="19"/>
      <c r="N41" s="19"/>
      <c r="O41" s="10"/>
      <c r="P41" s="10"/>
      <c r="Q41" s="10"/>
      <c r="R41" s="10"/>
      <c r="S41" s="10"/>
      <c r="T41" s="10"/>
    </row>
    <row r="42" spans="1:20" ht="15.75" customHeight="1">
      <c r="A42" s="226">
        <v>33</v>
      </c>
      <c r="B42" s="246" t="str">
        <f>IF('Ingoing substances_DID'!R42="Y",'Ingoing substances_DID'!B42,"")</f>
        <v/>
      </c>
      <c r="C42" s="241" t="str">
        <f>IF('Ingoing substances_DID'!R42="Y",'Ingoing substances_DID'!G42,"")</f>
        <v/>
      </c>
      <c r="D42" s="241" t="str">
        <f>IF('Ingoing substances_DID'!R42="Y",'Ingoing Substances'!H42,"")</f>
        <v/>
      </c>
      <c r="E42" s="298"/>
      <c r="F42" s="299" t="str">
        <f t="shared" si="0"/>
        <v/>
      </c>
      <c r="G42" s="19" t="str">
        <f>IF(OR(F42=Languages!$A$134,F42=Languages!$B$134),($C$7*C42*E42/100)/100,IF(OR(F42=Languages!$A$135,F42=Languages!$B$135),($C$7*(C42/('Ingoing Substances'!E42/100)))/100,""))</f>
        <v/>
      </c>
      <c r="H42" s="57"/>
      <c r="I42" s="19"/>
      <c r="J42" s="19"/>
      <c r="K42" s="19"/>
      <c r="L42" s="19"/>
      <c r="M42" s="19"/>
      <c r="N42" s="19"/>
      <c r="O42" s="10"/>
      <c r="P42" s="10"/>
      <c r="Q42" s="10"/>
      <c r="R42" s="10"/>
      <c r="S42" s="10"/>
      <c r="T42" s="10"/>
    </row>
    <row r="43" spans="1:20" ht="15.75" customHeight="1">
      <c r="A43" s="226">
        <v>34</v>
      </c>
      <c r="B43" s="246" t="str">
        <f>IF('Ingoing substances_DID'!R43="Y",'Ingoing substances_DID'!B43,"")</f>
        <v/>
      </c>
      <c r="C43" s="241" t="str">
        <f>IF('Ingoing substances_DID'!R43="Y",'Ingoing substances_DID'!G43,"")</f>
        <v/>
      </c>
      <c r="D43" s="241" t="str">
        <f>IF('Ingoing substances_DID'!R43="Y",'Ingoing Substances'!H43,"")</f>
        <v/>
      </c>
      <c r="E43" s="298"/>
      <c r="F43" s="299" t="str">
        <f t="shared" si="0"/>
        <v/>
      </c>
      <c r="G43" s="19" t="str">
        <f>IF(OR(F43=Languages!$A$134,F43=Languages!$B$134),($C$7*C43*E43/100)/100,IF(OR(F43=Languages!$A$135,F43=Languages!$B$135),($C$7*(C43/('Ingoing Substances'!E43/100)))/100,""))</f>
        <v/>
      </c>
      <c r="H43" s="57"/>
      <c r="I43" s="19"/>
      <c r="J43" s="19"/>
      <c r="K43" s="19"/>
      <c r="L43" s="19"/>
      <c r="M43" s="19"/>
      <c r="N43" s="19"/>
      <c r="O43" s="10"/>
      <c r="P43" s="10"/>
      <c r="Q43" s="10"/>
      <c r="R43" s="10"/>
      <c r="S43" s="10"/>
      <c r="T43" s="10"/>
    </row>
    <row r="44" spans="1:20" ht="15.75" customHeight="1">
      <c r="A44" s="226">
        <v>35</v>
      </c>
      <c r="B44" s="246" t="str">
        <f>IF('Ingoing substances_DID'!R44="Y",'Ingoing substances_DID'!B44,"")</f>
        <v/>
      </c>
      <c r="C44" s="241" t="str">
        <f>IF('Ingoing substances_DID'!R44="Y",'Ingoing substances_DID'!G44,"")</f>
        <v/>
      </c>
      <c r="D44" s="241" t="str">
        <f>IF('Ingoing substances_DID'!R44="Y",'Ingoing Substances'!H44,"")</f>
        <v/>
      </c>
      <c r="E44" s="298"/>
      <c r="F44" s="299" t="str">
        <f t="shared" si="0"/>
        <v/>
      </c>
      <c r="G44" s="19" t="str">
        <f>IF(OR(F44=Languages!$A$134,F44=Languages!$B$134),($C$7*C44*E44/100)/100,IF(OR(F44=Languages!$A$135,F44=Languages!$B$135),($C$7*(C44/('Ingoing Substances'!E44/100)))/100,""))</f>
        <v/>
      </c>
      <c r="H44" s="57"/>
      <c r="I44" s="19"/>
      <c r="J44" s="19"/>
      <c r="K44" s="19"/>
      <c r="L44" s="19"/>
      <c r="M44" s="19"/>
      <c r="N44" s="19"/>
      <c r="O44" s="10"/>
      <c r="P44" s="10"/>
      <c r="Q44" s="10"/>
      <c r="R44" s="10"/>
      <c r="S44" s="10"/>
      <c r="T44" s="10"/>
    </row>
    <row r="45" spans="1:20" ht="15.75" customHeight="1">
      <c r="A45" s="226">
        <v>36</v>
      </c>
      <c r="B45" s="246" t="str">
        <f>IF('Ingoing substances_DID'!R45="Y",'Ingoing substances_DID'!B45,"")</f>
        <v/>
      </c>
      <c r="C45" s="241" t="str">
        <f>IF('Ingoing substances_DID'!R45="Y",'Ingoing substances_DID'!G45,"")</f>
        <v/>
      </c>
      <c r="D45" s="241" t="str">
        <f>IF('Ingoing substances_DID'!R45="Y",'Ingoing Substances'!H45,"")</f>
        <v/>
      </c>
      <c r="E45" s="298"/>
      <c r="F45" s="299" t="str">
        <f t="shared" si="0"/>
        <v/>
      </c>
      <c r="G45" s="19" t="str">
        <f>IF(OR(F45=Languages!$A$134,F45=Languages!$B$134),($C$7*C45*E45/100)/100,IF(OR(F45=Languages!$A$135,F45=Languages!$B$135),($C$7*(C45/('Ingoing Substances'!E45/100)))/100,""))</f>
        <v/>
      </c>
      <c r="H45" s="57"/>
      <c r="I45" s="19"/>
      <c r="J45" s="19"/>
      <c r="K45" s="19"/>
      <c r="L45" s="19"/>
      <c r="M45" s="19"/>
      <c r="N45" s="19"/>
      <c r="O45" s="10"/>
      <c r="P45" s="10"/>
      <c r="Q45" s="10"/>
      <c r="R45" s="10"/>
      <c r="S45" s="10"/>
      <c r="T45" s="10"/>
    </row>
    <row r="46" spans="1:20" ht="15.75" customHeight="1">
      <c r="A46" s="226">
        <v>37</v>
      </c>
      <c r="B46" s="246" t="str">
        <f>IF('Ingoing substances_DID'!R46="Y",'Ingoing substances_DID'!B46,"")</f>
        <v/>
      </c>
      <c r="C46" s="241" t="str">
        <f>IF('Ingoing substances_DID'!R46="Y",'Ingoing substances_DID'!G46,"")</f>
        <v/>
      </c>
      <c r="D46" s="241" t="str">
        <f>IF('Ingoing substances_DID'!R46="Y",'Ingoing Substances'!H46,"")</f>
        <v/>
      </c>
      <c r="E46" s="298"/>
      <c r="F46" s="299" t="str">
        <f t="shared" si="0"/>
        <v/>
      </c>
      <c r="G46" s="19" t="str">
        <f>IF(OR(F46=Languages!$A$134,F46=Languages!$B$134),($C$7*C46*E46/100)/100,IF(OR(F46=Languages!$A$135,F46=Languages!$B$135),($C$7*(C46/('Ingoing Substances'!E46/100)))/100,""))</f>
        <v/>
      </c>
      <c r="H46" s="57"/>
      <c r="I46" s="19"/>
      <c r="J46" s="19"/>
      <c r="K46" s="19"/>
      <c r="L46" s="19"/>
      <c r="M46" s="19"/>
      <c r="N46" s="19"/>
      <c r="O46" s="10"/>
      <c r="P46" s="10"/>
      <c r="Q46" s="10"/>
      <c r="R46" s="10"/>
      <c r="S46" s="10"/>
      <c r="T46" s="10"/>
    </row>
    <row r="47" spans="1:20" ht="15.75" customHeight="1">
      <c r="A47" s="226">
        <v>38</v>
      </c>
      <c r="B47" s="246" t="str">
        <f>IF('Ingoing substances_DID'!R47="Y",'Ingoing substances_DID'!B47,"")</f>
        <v/>
      </c>
      <c r="C47" s="241" t="str">
        <f>IF('Ingoing substances_DID'!R47="Y",'Ingoing substances_DID'!G47,"")</f>
        <v/>
      </c>
      <c r="D47" s="241" t="str">
        <f>IF('Ingoing substances_DID'!R47="Y",'Ingoing Substances'!H47,"")</f>
        <v/>
      </c>
      <c r="E47" s="298"/>
      <c r="F47" s="299" t="str">
        <f t="shared" si="0"/>
        <v/>
      </c>
      <c r="G47" s="19" t="str">
        <f>IF(OR(F47=Languages!$A$134,F47=Languages!$B$134),($C$7*C47*E47/100)/100,IF(OR(F47=Languages!$A$135,F47=Languages!$B$135),($C$7*(C47/('Ingoing Substances'!E47/100)))/100,""))</f>
        <v/>
      </c>
      <c r="H47" s="57"/>
      <c r="I47" s="19"/>
      <c r="J47" s="19"/>
      <c r="K47" s="19"/>
      <c r="L47" s="19"/>
      <c r="M47" s="19"/>
      <c r="N47" s="19"/>
      <c r="O47" s="10"/>
      <c r="P47" s="10"/>
      <c r="Q47" s="10"/>
      <c r="R47" s="10"/>
      <c r="S47" s="10"/>
      <c r="T47" s="10"/>
    </row>
    <row r="48" spans="1:20" ht="15.75" customHeight="1">
      <c r="A48" s="226">
        <v>39</v>
      </c>
      <c r="B48" s="246" t="str">
        <f>IF('Ingoing substances_DID'!R48="Y",'Ingoing substances_DID'!B48,"")</f>
        <v/>
      </c>
      <c r="C48" s="241" t="str">
        <f>IF('Ingoing substances_DID'!R48="Y",'Ingoing substances_DID'!G48,"")</f>
        <v/>
      </c>
      <c r="D48" s="241" t="str">
        <f>IF('Ingoing substances_DID'!R48="Y",'Ingoing Substances'!H48,"")</f>
        <v/>
      </c>
      <c r="E48" s="298"/>
      <c r="F48" s="299" t="str">
        <f t="shared" si="0"/>
        <v/>
      </c>
      <c r="G48" s="19" t="str">
        <f>IF(OR(F48=Languages!$A$134,F48=Languages!$B$134),($C$7*C48*E48/100)/100,IF(OR(F48=Languages!$A$135,F48=Languages!$B$135),($C$7*(C48/('Ingoing Substances'!E48/100)))/100,""))</f>
        <v/>
      </c>
      <c r="H48" s="57"/>
      <c r="I48" s="19"/>
      <c r="J48" s="19"/>
      <c r="K48" s="19"/>
      <c r="L48" s="19"/>
      <c r="M48" s="19"/>
      <c r="N48" s="19"/>
      <c r="O48" s="10"/>
      <c r="P48" s="10"/>
      <c r="Q48" s="10"/>
      <c r="R48" s="10"/>
      <c r="S48" s="10"/>
      <c r="T48" s="10"/>
    </row>
    <row r="49" spans="1:20" ht="15.75" customHeight="1">
      <c r="A49" s="226">
        <v>40</v>
      </c>
      <c r="B49" s="246" t="str">
        <f>IF('Ingoing substances_DID'!R49="Y",'Ingoing substances_DID'!B49,"")</f>
        <v/>
      </c>
      <c r="C49" s="241" t="str">
        <f>IF('Ingoing substances_DID'!R49="Y",'Ingoing substances_DID'!G49,"")</f>
        <v/>
      </c>
      <c r="D49" s="241" t="str">
        <f>IF('Ingoing substances_DID'!R49="Y",'Ingoing Substances'!H49,"")</f>
        <v/>
      </c>
      <c r="E49" s="298"/>
      <c r="F49" s="299" t="str">
        <f t="shared" si="0"/>
        <v/>
      </c>
      <c r="G49" s="19" t="str">
        <f>IF(OR(F49=Languages!$A$134,F49=Languages!$B$134),($C$7*C49*E49/100)/100,IF(OR(F49=Languages!$A$135,F49=Languages!$B$135),($C$7*(C49/('Ingoing Substances'!E49/100)))/100,""))</f>
        <v/>
      </c>
      <c r="H49" s="57"/>
      <c r="I49" s="19"/>
      <c r="J49" s="19"/>
      <c r="K49" s="19"/>
      <c r="L49" s="19"/>
      <c r="M49" s="19"/>
      <c r="N49" s="19"/>
      <c r="O49" s="10"/>
      <c r="P49" s="10"/>
      <c r="Q49" s="10"/>
      <c r="R49" s="10"/>
      <c r="S49" s="10"/>
      <c r="T49" s="10"/>
    </row>
    <row r="50" spans="1:20" ht="15.75" customHeight="1">
      <c r="A50" s="226">
        <v>41</v>
      </c>
      <c r="B50" s="246" t="str">
        <f>IF('Ingoing substances_DID'!R50="Y",'Ingoing substances_DID'!B50,"")</f>
        <v/>
      </c>
      <c r="C50" s="241" t="str">
        <f>IF('Ingoing substances_DID'!R50="Y",'Ingoing substances_DID'!G50,"")</f>
        <v/>
      </c>
      <c r="D50" s="241" t="str">
        <f>IF('Ingoing substances_DID'!R50="Y",'Ingoing Substances'!H50,"")</f>
        <v/>
      </c>
      <c r="E50" s="298"/>
      <c r="F50" s="299" t="str">
        <f t="shared" si="0"/>
        <v/>
      </c>
      <c r="G50" s="19" t="str">
        <f>IF(OR(F50=Languages!$A$134,F50=Languages!$B$134),($C$7*C50*E50/100)/100,IF(OR(F50=Languages!$A$135,F50=Languages!$B$135),($C$7*(C50/('Ingoing Substances'!E50/100)))/100,""))</f>
        <v/>
      </c>
      <c r="H50" s="57"/>
      <c r="I50" s="19"/>
      <c r="J50" s="19"/>
      <c r="K50" s="19"/>
      <c r="L50" s="19"/>
      <c r="M50" s="19"/>
      <c r="N50" s="19"/>
      <c r="O50" s="10"/>
      <c r="P50" s="10"/>
      <c r="Q50" s="10"/>
      <c r="R50" s="10"/>
      <c r="S50" s="10"/>
      <c r="T50" s="10"/>
    </row>
    <row r="51" spans="1:20" ht="15.75" customHeight="1">
      <c r="A51" s="226">
        <v>42</v>
      </c>
      <c r="B51" s="246" t="str">
        <f>IF('Ingoing substances_DID'!R51="Y",'Ingoing substances_DID'!B51,"")</f>
        <v/>
      </c>
      <c r="C51" s="241" t="str">
        <f>IF('Ingoing substances_DID'!R51="Y",'Ingoing substances_DID'!G51,"")</f>
        <v/>
      </c>
      <c r="D51" s="241" t="str">
        <f>IF('Ingoing substances_DID'!R51="Y",'Ingoing Substances'!H51,"")</f>
        <v/>
      </c>
      <c r="E51" s="298"/>
      <c r="F51" s="299" t="str">
        <f t="shared" si="0"/>
        <v/>
      </c>
      <c r="G51" s="19" t="str">
        <f>IF(OR(F51=Languages!$A$134,F51=Languages!$B$134),($C$7*C51*E51/100)/100,IF(OR(F51=Languages!$A$135,F51=Languages!$B$135),($C$7*(C51/('Ingoing Substances'!E51/100)))/100,""))</f>
        <v/>
      </c>
      <c r="H51" s="57"/>
      <c r="I51" s="19"/>
      <c r="J51" s="19"/>
      <c r="K51" s="19"/>
      <c r="L51" s="19"/>
      <c r="M51" s="19"/>
      <c r="N51" s="19"/>
      <c r="O51" s="10"/>
      <c r="P51" s="10"/>
      <c r="Q51" s="10"/>
      <c r="R51" s="10"/>
      <c r="S51" s="10"/>
      <c r="T51" s="10"/>
    </row>
    <row r="52" spans="1:20" ht="15.75" customHeight="1">
      <c r="A52" s="226">
        <v>43</v>
      </c>
      <c r="B52" s="246" t="str">
        <f>IF('Ingoing substances_DID'!R52="Y",'Ingoing substances_DID'!B52,"")</f>
        <v/>
      </c>
      <c r="C52" s="241" t="str">
        <f>IF('Ingoing substances_DID'!R52="Y",'Ingoing substances_DID'!G52,"")</f>
        <v/>
      </c>
      <c r="D52" s="241" t="str">
        <f>IF('Ingoing substances_DID'!R52="Y",'Ingoing Substances'!H52,"")</f>
        <v/>
      </c>
      <c r="E52" s="298"/>
      <c r="F52" s="299" t="str">
        <f t="shared" si="0"/>
        <v/>
      </c>
      <c r="G52" s="19" t="str">
        <f>IF(OR(F52=Languages!$A$134,F52=Languages!$B$134),($C$7*C52*E52/100)/100,IF(OR(F52=Languages!$A$135,F52=Languages!$B$135),($C$7*(C52/('Ingoing Substances'!E52/100)))/100,""))</f>
        <v/>
      </c>
      <c r="H52" s="57"/>
      <c r="I52" s="19"/>
      <c r="J52" s="19"/>
      <c r="K52" s="19"/>
      <c r="L52" s="19"/>
      <c r="M52" s="19"/>
      <c r="N52" s="19"/>
      <c r="O52" s="10"/>
      <c r="P52" s="10"/>
      <c r="Q52" s="10"/>
      <c r="R52" s="10"/>
      <c r="S52" s="10"/>
      <c r="T52" s="10"/>
    </row>
    <row r="53" spans="1:20" ht="15.75" customHeight="1">
      <c r="A53" s="226">
        <v>44</v>
      </c>
      <c r="B53" s="246" t="str">
        <f>IF('Ingoing substances_DID'!R53="Y",'Ingoing substances_DID'!B53,"")</f>
        <v/>
      </c>
      <c r="C53" s="241" t="str">
        <f>IF('Ingoing substances_DID'!R53="Y",'Ingoing substances_DID'!G53,"")</f>
        <v/>
      </c>
      <c r="D53" s="241" t="str">
        <f>IF('Ingoing substances_DID'!R53="Y",'Ingoing Substances'!H53,"")</f>
        <v/>
      </c>
      <c r="E53" s="298"/>
      <c r="F53" s="299" t="str">
        <f t="shared" si="0"/>
        <v/>
      </c>
      <c r="G53" s="19" t="str">
        <f>IF(OR(F53=Languages!$A$134,F53=Languages!$B$134),($C$7*C53*E53/100)/100,IF(OR(F53=Languages!$A$135,F53=Languages!$B$135),($C$7*(C53/('Ingoing Substances'!E53/100)))/100,""))</f>
        <v/>
      </c>
      <c r="H53" s="57"/>
      <c r="I53" s="19"/>
      <c r="J53" s="19"/>
      <c r="K53" s="19"/>
      <c r="L53" s="19"/>
      <c r="M53" s="19"/>
      <c r="N53" s="19"/>
      <c r="O53" s="10"/>
      <c r="P53" s="10"/>
      <c r="Q53" s="10"/>
      <c r="R53" s="10"/>
      <c r="S53" s="10"/>
      <c r="T53" s="10"/>
    </row>
    <row r="54" spans="1:20" ht="15.75" customHeight="1">
      <c r="A54" s="226">
        <v>45</v>
      </c>
      <c r="B54" s="246" t="str">
        <f>IF('Ingoing substances_DID'!R54="Y",'Ingoing substances_DID'!B54,"")</f>
        <v/>
      </c>
      <c r="C54" s="241" t="str">
        <f>IF('Ingoing substances_DID'!R54="Y",'Ingoing substances_DID'!G54,"")</f>
        <v/>
      </c>
      <c r="D54" s="241" t="str">
        <f>IF('Ingoing substances_DID'!R54="Y",'Ingoing Substances'!H54,"")</f>
        <v/>
      </c>
      <c r="E54" s="298"/>
      <c r="F54" s="299" t="str">
        <f t="shared" si="0"/>
        <v/>
      </c>
      <c r="G54" s="19" t="str">
        <f>IF(OR(F54=Languages!$A$134,F54=Languages!$B$134),($C$7*C54*E54/100)/100,IF(OR(F54=Languages!$A$135,F54=Languages!$B$135),($C$7*(C54/('Ingoing Substances'!E54/100)))/100,""))</f>
        <v/>
      </c>
      <c r="H54" s="57"/>
      <c r="I54" s="19"/>
      <c r="J54" s="19"/>
      <c r="K54" s="19"/>
      <c r="L54" s="19"/>
      <c r="M54" s="19"/>
      <c r="N54" s="19"/>
      <c r="O54" s="10"/>
      <c r="P54" s="10"/>
      <c r="Q54" s="10"/>
      <c r="R54" s="10"/>
      <c r="S54" s="10"/>
      <c r="T54" s="10"/>
    </row>
    <row r="55" spans="1:20" ht="15.75" customHeight="1">
      <c r="A55" s="226">
        <v>46</v>
      </c>
      <c r="B55" s="246" t="str">
        <f>IF('Ingoing substances_DID'!R55="Y",'Ingoing substances_DID'!B55,"")</f>
        <v/>
      </c>
      <c r="C55" s="241" t="str">
        <f>IF('Ingoing substances_DID'!R55="Y",'Ingoing substances_DID'!G55,"")</f>
        <v/>
      </c>
      <c r="D55" s="241" t="str">
        <f>IF('Ingoing substances_DID'!R55="Y",'Ingoing Substances'!H55,"")</f>
        <v/>
      </c>
      <c r="E55" s="298"/>
      <c r="F55" s="299" t="str">
        <f t="shared" si="0"/>
        <v/>
      </c>
      <c r="G55" s="19" t="str">
        <f>IF(OR(F55=Languages!$A$134,F55=Languages!$B$134),($C$7*C55*E55/100)/100,IF(OR(F55=Languages!$A$135,F55=Languages!$B$135),($C$7*(C55/('Ingoing Substances'!E55/100)))/100,""))</f>
        <v/>
      </c>
      <c r="H55" s="57"/>
      <c r="I55" s="19"/>
      <c r="J55" s="19"/>
      <c r="K55" s="19"/>
      <c r="L55" s="19"/>
      <c r="M55" s="19"/>
      <c r="N55" s="19"/>
      <c r="O55" s="10"/>
      <c r="P55" s="10"/>
      <c r="Q55" s="10"/>
      <c r="R55" s="10"/>
      <c r="S55" s="10"/>
      <c r="T55" s="10"/>
    </row>
    <row r="56" spans="1:20" ht="15.75" customHeight="1">
      <c r="A56" s="226">
        <v>47</v>
      </c>
      <c r="B56" s="246" t="str">
        <f>IF('Ingoing substances_DID'!R56="Y",'Ingoing substances_DID'!B56,"")</f>
        <v/>
      </c>
      <c r="C56" s="241" t="str">
        <f>IF('Ingoing substances_DID'!R56="Y",'Ingoing substances_DID'!G56,"")</f>
        <v/>
      </c>
      <c r="D56" s="241" t="str">
        <f>IF('Ingoing substances_DID'!R56="Y",'Ingoing Substances'!H56,"")</f>
        <v/>
      </c>
      <c r="E56" s="298"/>
      <c r="F56" s="299" t="str">
        <f t="shared" si="0"/>
        <v/>
      </c>
      <c r="G56" s="19" t="str">
        <f>IF(OR(F56=Languages!$A$134,F56=Languages!$B$134),($C$7*C56*E56/100)/100,IF(OR(F56=Languages!$A$135,F56=Languages!$B$135),($C$7*(C56/('Ingoing Substances'!E56/100)))/100,""))</f>
        <v/>
      </c>
      <c r="H56" s="57"/>
      <c r="I56" s="19"/>
      <c r="J56" s="19"/>
      <c r="K56" s="19"/>
      <c r="L56" s="19"/>
      <c r="M56" s="19"/>
      <c r="N56" s="19"/>
      <c r="O56" s="10"/>
      <c r="P56" s="10"/>
      <c r="Q56" s="10"/>
      <c r="R56" s="10"/>
      <c r="S56" s="10"/>
      <c r="T56" s="10"/>
    </row>
    <row r="57" spans="1:20" ht="15.75" customHeight="1">
      <c r="A57" s="226">
        <v>48</v>
      </c>
      <c r="B57" s="246" t="str">
        <f>IF('Ingoing substances_DID'!R57="Y",'Ingoing substances_DID'!B57,"")</f>
        <v/>
      </c>
      <c r="C57" s="241" t="str">
        <f>IF('Ingoing substances_DID'!R57="Y",'Ingoing substances_DID'!G57,"")</f>
        <v/>
      </c>
      <c r="D57" s="241" t="str">
        <f>IF('Ingoing substances_DID'!R57="Y",'Ingoing Substances'!H57,"")</f>
        <v/>
      </c>
      <c r="E57" s="298"/>
      <c r="F57" s="299" t="str">
        <f t="shared" si="0"/>
        <v/>
      </c>
      <c r="G57" s="19" t="str">
        <f>IF(OR(F57=Languages!$A$134,F57=Languages!$B$134),($C$7*C57*E57/100)/100,IF(OR(F57=Languages!$A$135,F57=Languages!$B$135),($C$7*(C57/('Ingoing Substances'!E57/100)))/100,""))</f>
        <v/>
      </c>
      <c r="H57" s="57"/>
      <c r="I57" s="19"/>
      <c r="J57" s="19"/>
      <c r="K57" s="19"/>
      <c r="L57" s="19"/>
      <c r="M57" s="19"/>
      <c r="N57" s="19"/>
      <c r="O57" s="10"/>
      <c r="P57" s="10"/>
      <c r="Q57" s="10"/>
      <c r="R57" s="10"/>
      <c r="S57" s="10"/>
      <c r="T57" s="10"/>
    </row>
    <row r="58" spans="1:20" ht="15.75" customHeight="1">
      <c r="A58" s="226">
        <v>49</v>
      </c>
      <c r="B58" s="246" t="str">
        <f>IF('Ingoing substances_DID'!R58="Y",'Ingoing substances_DID'!B58,"")</f>
        <v/>
      </c>
      <c r="C58" s="241" t="str">
        <f>IF('Ingoing substances_DID'!R58="Y",'Ingoing substances_DID'!G58,"")</f>
        <v/>
      </c>
      <c r="D58" s="241" t="str">
        <f>IF('Ingoing substances_DID'!R58="Y",'Ingoing Substances'!H58,"")</f>
        <v/>
      </c>
      <c r="E58" s="298"/>
      <c r="F58" s="299" t="str">
        <f t="shared" si="0"/>
        <v/>
      </c>
      <c r="G58" s="19" t="str">
        <f>IF(OR(F58=Languages!$A$134,F58=Languages!$B$134),($C$7*C58*E58/100)/100,IF(OR(F58=Languages!$A$135,F58=Languages!$B$135),($C$7*(C58/('Ingoing Substances'!E58/100)))/100,""))</f>
        <v/>
      </c>
      <c r="H58" s="57"/>
      <c r="I58" s="19"/>
      <c r="J58" s="19"/>
      <c r="K58" s="19"/>
      <c r="L58" s="19"/>
      <c r="M58" s="19"/>
      <c r="N58" s="19"/>
      <c r="O58" s="10"/>
      <c r="P58" s="10"/>
      <c r="Q58" s="10"/>
      <c r="R58" s="10"/>
      <c r="S58" s="10"/>
      <c r="T58" s="10"/>
    </row>
    <row r="59" spans="1:20" ht="15.75" customHeight="1">
      <c r="A59" s="226">
        <v>50</v>
      </c>
      <c r="B59" s="246" t="str">
        <f>IF('Ingoing substances_DID'!R59="Y",'Ingoing substances_DID'!B59,"")</f>
        <v/>
      </c>
      <c r="C59" s="241" t="str">
        <f>IF('Ingoing substances_DID'!R59="Y",'Ingoing substances_DID'!G59,"")</f>
        <v/>
      </c>
      <c r="D59" s="241" t="str">
        <f>IF('Ingoing substances_DID'!R59="Y",'Ingoing Substances'!H59,"")</f>
        <v/>
      </c>
      <c r="E59" s="298"/>
      <c r="F59" s="299" t="str">
        <f t="shared" si="0"/>
        <v/>
      </c>
      <c r="G59" s="19" t="str">
        <f>IF(OR(F59=Languages!$A$134,F59=Languages!$B$134),($C$7*C59*E59/100)/100,IF(OR(F59=Languages!$A$135,F59=Languages!$B$135),($C$7*(C59/('Ingoing Substances'!E59/100)))/100,""))</f>
        <v/>
      </c>
      <c r="H59" s="57"/>
      <c r="I59" s="19"/>
      <c r="J59" s="19"/>
      <c r="K59" s="19"/>
      <c r="L59" s="19"/>
      <c r="M59" s="19"/>
      <c r="N59" s="19"/>
      <c r="O59" s="10"/>
      <c r="P59" s="10"/>
      <c r="Q59" s="10"/>
      <c r="R59" s="10"/>
      <c r="S59" s="10"/>
      <c r="T59" s="10"/>
    </row>
    <row r="60" spans="1:20" s="172" customFormat="1" ht="15.75">
      <c r="A60" s="234"/>
      <c r="B60" s="243" t="str">
        <f>'Formulation Pre-Products'!B60</f>
        <v>Summe:</v>
      </c>
      <c r="C60" s="244">
        <f t="shared" ref="C60:F60" si="1">SUM(C11:C59)</f>
        <v>0</v>
      </c>
      <c r="D60" s="235"/>
      <c r="E60" s="235"/>
      <c r="F60" s="244">
        <f t="shared" si="1"/>
        <v>0</v>
      </c>
      <c r="G60" s="19"/>
      <c r="H60" s="237"/>
      <c r="I60" s="125"/>
      <c r="J60" s="125"/>
      <c r="K60" s="125"/>
      <c r="L60" s="125"/>
      <c r="M60" s="125"/>
      <c r="N60" s="125"/>
      <c r="O60" s="238"/>
      <c r="P60" s="238"/>
      <c r="Q60" s="238"/>
      <c r="R60" s="238"/>
      <c r="S60" s="238"/>
      <c r="T60" s="238"/>
    </row>
    <row r="61" spans="1:20" s="172" customFormat="1" ht="22.5">
      <c r="A61" s="236"/>
      <c r="B61" s="53" t="str">
        <f>IF('Formulation Pre-Products'!$C$2=Languages!A3,Languages!A176,Languages!B176)</f>
        <v>3) angezeigt werden nur Tenside</v>
      </c>
      <c r="C61" s="49"/>
      <c r="D61" s="24"/>
      <c r="E61" s="24"/>
      <c r="F61" s="300" t="str">
        <f>"="&amp;F8</f>
        <v>=regenerativer Kohlenstoffanteil (in %)</v>
      </c>
      <c r="G61" s="19"/>
      <c r="H61" s="24"/>
      <c r="I61" s="125"/>
      <c r="J61" s="125"/>
      <c r="K61" s="125"/>
      <c r="L61" s="125"/>
      <c r="M61" s="125"/>
      <c r="N61" s="125"/>
      <c r="O61" s="238"/>
      <c r="P61" s="238"/>
      <c r="Q61" s="238"/>
      <c r="R61" s="238"/>
      <c r="S61" s="238"/>
      <c r="T61" s="238"/>
    </row>
    <row r="62" spans="1:20" s="172" customFormat="1" ht="15.75">
      <c r="A62" s="236"/>
      <c r="B62" s="306" t="s">
        <v>553</v>
      </c>
      <c r="C62" s="49"/>
      <c r="D62" s="24"/>
      <c r="E62" s="24"/>
      <c r="F62" s="301" t="str">
        <f>F9</f>
        <v>am Gesamt-Tensid-System</v>
      </c>
      <c r="G62" s="19"/>
      <c r="H62" s="24"/>
      <c r="I62" s="125"/>
      <c r="J62" s="125"/>
      <c r="K62" s="125"/>
      <c r="L62" s="125"/>
      <c r="M62" s="125"/>
      <c r="N62" s="125"/>
      <c r="O62" s="238"/>
      <c r="P62" s="238"/>
      <c r="Q62" s="238"/>
      <c r="R62" s="238"/>
      <c r="S62" s="238"/>
      <c r="T62" s="238"/>
    </row>
    <row r="63" spans="1:20" s="172" customFormat="1" ht="15.75">
      <c r="A63" s="236"/>
      <c r="B63" s="306" t="s">
        <v>553</v>
      </c>
      <c r="C63" s="49"/>
      <c r="D63" s="24"/>
      <c r="E63" s="302" t="str">
        <f>IF('Formulation Pre-Products'!$C$2=Languages!A3,Languages!A180,Languages!B180)</f>
        <v>Minimaler Wert</v>
      </c>
      <c r="F63" s="303">
        <v>70</v>
      </c>
      <c r="G63" s="19"/>
      <c r="H63" s="24"/>
      <c r="I63" s="125"/>
      <c r="J63" s="125"/>
      <c r="K63" s="125"/>
      <c r="L63" s="125"/>
      <c r="M63" s="125"/>
      <c r="N63" s="125"/>
      <c r="O63" s="238"/>
      <c r="P63" s="238"/>
      <c r="Q63" s="238"/>
      <c r="R63" s="238"/>
      <c r="S63" s="238"/>
      <c r="T63" s="238"/>
    </row>
    <row r="64" spans="1:20" s="172" customFormat="1" ht="16.5" thickBot="1">
      <c r="A64" s="236"/>
      <c r="B64" s="306" t="s">
        <v>553</v>
      </c>
      <c r="C64" s="49"/>
      <c r="D64" s="24"/>
      <c r="E64" s="304" t="str">
        <f>IF('Formulation Pre-Products'!$C$2=Languages!A3,Languages!A93,Languages!B93)</f>
        <v>Ergebnis</v>
      </c>
      <c r="F64" s="305" t="str">
        <f>IF(F60&gt;=F63,"ok","not ok")</f>
        <v>not ok</v>
      </c>
      <c r="G64" s="19"/>
      <c r="H64" s="24"/>
      <c r="I64" s="125"/>
      <c r="J64" s="125"/>
      <c r="K64" s="125"/>
      <c r="L64" s="125"/>
      <c r="M64" s="125"/>
      <c r="N64" s="125"/>
      <c r="O64" s="238"/>
      <c r="P64" s="238"/>
      <c r="Q64" s="238"/>
      <c r="R64" s="238"/>
      <c r="S64" s="238"/>
      <c r="T64" s="238"/>
    </row>
    <row r="65" spans="1:20" s="172" customFormat="1" ht="9.75" customHeight="1" thickTop="1">
      <c r="A65" s="236"/>
      <c r="B65" s="235"/>
      <c r="C65" s="236"/>
      <c r="D65" s="235"/>
      <c r="E65" s="235"/>
      <c r="F65" s="235"/>
      <c r="G65" s="236"/>
      <c r="H65" s="237"/>
      <c r="I65" s="125"/>
      <c r="J65" s="125"/>
      <c r="K65" s="125"/>
      <c r="L65" s="125"/>
      <c r="M65" s="125"/>
      <c r="N65" s="125"/>
      <c r="O65" s="238"/>
      <c r="P65" s="238"/>
      <c r="Q65" s="238"/>
      <c r="R65" s="238"/>
      <c r="S65" s="238"/>
      <c r="T65" s="238"/>
    </row>
    <row r="66" spans="1:20" s="172" customFormat="1" ht="46.5" customHeight="1">
      <c r="A66" s="239"/>
      <c r="B66" s="528" t="str">
        <f>'Formulation Pre-Products'!B65:H65</f>
        <v>Bemerkungen Antragsteller</v>
      </c>
      <c r="C66" s="529"/>
      <c r="D66" s="529"/>
      <c r="E66" s="529"/>
      <c r="F66" s="529"/>
      <c r="G66" s="530"/>
      <c r="H66" s="237"/>
      <c r="I66" s="125"/>
      <c r="J66" s="125"/>
      <c r="K66" s="125"/>
      <c r="L66" s="125"/>
      <c r="M66" s="125"/>
      <c r="N66" s="125"/>
      <c r="O66" s="238"/>
      <c r="P66" s="238"/>
      <c r="Q66" s="238"/>
      <c r="R66" s="238"/>
      <c r="S66" s="238"/>
      <c r="T66" s="238"/>
    </row>
    <row r="67" spans="1:20" ht="15.75">
      <c r="A67" s="56"/>
      <c r="B67" s="57"/>
      <c r="C67" s="56"/>
      <c r="D67" s="57"/>
      <c r="E67" s="57"/>
      <c r="F67" s="57"/>
      <c r="G67" s="58"/>
      <c r="H67" s="57"/>
      <c r="I67" s="19"/>
      <c r="J67" s="19"/>
      <c r="K67" s="19"/>
      <c r="L67" s="19"/>
      <c r="M67" s="19"/>
      <c r="N67" s="19"/>
      <c r="O67" s="10"/>
      <c r="P67" s="10"/>
      <c r="Q67" s="10"/>
      <c r="R67" s="10"/>
      <c r="S67" s="10"/>
      <c r="T67" s="10"/>
    </row>
    <row r="68" spans="1:20" ht="15.75">
      <c r="A68" s="56"/>
      <c r="B68" s="57"/>
      <c r="C68" s="56"/>
      <c r="D68" s="57"/>
      <c r="E68" s="57"/>
      <c r="F68" s="57"/>
      <c r="G68" s="58"/>
      <c r="H68" s="57"/>
      <c r="I68" s="19"/>
      <c r="J68" s="19"/>
      <c r="K68" s="19"/>
      <c r="L68" s="19"/>
      <c r="M68" s="19"/>
      <c r="N68" s="19"/>
      <c r="O68" s="10"/>
      <c r="P68" s="10"/>
      <c r="Q68" s="10"/>
      <c r="R68" s="10"/>
      <c r="S68" s="10"/>
      <c r="T68" s="10"/>
    </row>
    <row r="69" spans="1:20" ht="15.75">
      <c r="A69" s="56"/>
      <c r="B69" s="57"/>
      <c r="C69" s="56"/>
      <c r="D69" s="57"/>
      <c r="E69" s="57"/>
      <c r="F69" s="57"/>
      <c r="G69" s="58"/>
      <c r="H69" s="57"/>
      <c r="I69" s="19"/>
      <c r="J69" s="19"/>
      <c r="K69" s="19"/>
      <c r="L69" s="19"/>
      <c r="M69" s="19"/>
      <c r="N69" s="19"/>
      <c r="O69" s="10"/>
      <c r="P69" s="10"/>
      <c r="Q69" s="10"/>
      <c r="R69" s="10"/>
      <c r="S69" s="10"/>
      <c r="T69" s="10"/>
    </row>
    <row r="70" spans="1:20" ht="15.75">
      <c r="A70" s="56"/>
      <c r="B70" s="57"/>
      <c r="C70" s="56"/>
      <c r="D70" s="57"/>
      <c r="E70" s="57"/>
      <c r="F70" s="57"/>
      <c r="G70" s="58"/>
      <c r="H70" s="57"/>
      <c r="I70" s="19"/>
      <c r="J70" s="19"/>
      <c r="K70" s="19"/>
      <c r="L70" s="19"/>
      <c r="M70" s="19"/>
      <c r="N70" s="19"/>
      <c r="O70" s="10"/>
      <c r="P70" s="10"/>
      <c r="Q70" s="10"/>
      <c r="R70" s="10"/>
      <c r="S70" s="10"/>
      <c r="T70" s="10"/>
    </row>
    <row r="71" spans="1:20" ht="15.75">
      <c r="A71" s="56"/>
      <c r="B71" s="57"/>
      <c r="C71" s="56"/>
      <c r="D71" s="57"/>
      <c r="E71" s="57"/>
      <c r="F71" s="57"/>
      <c r="G71" s="58"/>
      <c r="H71" s="57"/>
      <c r="I71" s="19"/>
      <c r="J71" s="19"/>
      <c r="K71" s="19"/>
      <c r="L71" s="19"/>
      <c r="M71" s="19"/>
      <c r="N71" s="19"/>
      <c r="O71" s="10"/>
      <c r="P71" s="10"/>
      <c r="Q71" s="10"/>
      <c r="R71" s="10"/>
      <c r="S71" s="10"/>
      <c r="T71" s="10"/>
    </row>
    <row r="72" spans="1:20" ht="15.75">
      <c r="A72" s="56"/>
      <c r="B72" s="57"/>
      <c r="C72" s="56"/>
      <c r="D72" s="57"/>
      <c r="E72" s="57"/>
      <c r="F72" s="57"/>
      <c r="G72" s="58"/>
      <c r="H72" s="57"/>
      <c r="I72" s="19"/>
      <c r="J72" s="19"/>
      <c r="K72" s="19"/>
      <c r="L72" s="19"/>
      <c r="M72" s="19"/>
      <c r="N72" s="19"/>
      <c r="O72" s="10"/>
      <c r="P72" s="10"/>
      <c r="Q72" s="10"/>
      <c r="R72" s="10"/>
      <c r="S72" s="10"/>
      <c r="T72" s="10"/>
    </row>
    <row r="73" spans="1:20" ht="15.75">
      <c r="A73" s="56"/>
      <c r="B73" s="57"/>
      <c r="C73" s="56"/>
      <c r="D73" s="57"/>
      <c r="E73" s="57"/>
      <c r="F73" s="57"/>
      <c r="G73" s="58"/>
      <c r="H73" s="57"/>
      <c r="I73" s="19"/>
      <c r="J73" s="19"/>
      <c r="K73" s="19"/>
      <c r="L73" s="19"/>
      <c r="M73" s="19"/>
      <c r="N73" s="19"/>
      <c r="O73" s="10"/>
      <c r="P73" s="10"/>
      <c r="Q73" s="10"/>
      <c r="R73" s="10"/>
      <c r="S73" s="10"/>
      <c r="T73" s="10"/>
    </row>
    <row r="74" spans="1:20" ht="15.75">
      <c r="A74" s="56"/>
      <c r="B74" s="57"/>
      <c r="C74" s="56"/>
      <c r="D74" s="57"/>
      <c r="E74" s="57"/>
      <c r="F74" s="57"/>
      <c r="G74" s="58"/>
      <c r="H74" s="57"/>
      <c r="I74" s="19"/>
      <c r="J74" s="19"/>
      <c r="K74" s="19"/>
      <c r="L74" s="19"/>
      <c r="M74" s="19"/>
      <c r="N74" s="19"/>
      <c r="O74" s="10"/>
      <c r="P74" s="10"/>
      <c r="Q74" s="10"/>
      <c r="R74" s="10"/>
      <c r="S74" s="10"/>
      <c r="T74" s="10"/>
    </row>
    <row r="75" spans="1:20" ht="15.75">
      <c r="A75" s="56"/>
      <c r="B75" s="57"/>
      <c r="C75" s="56"/>
      <c r="D75" s="57"/>
      <c r="E75" s="57"/>
      <c r="F75" s="57"/>
      <c r="G75" s="58"/>
      <c r="H75" s="57"/>
      <c r="I75" s="19"/>
      <c r="J75" s="19"/>
      <c r="K75" s="19"/>
      <c r="L75" s="19"/>
      <c r="M75" s="19"/>
      <c r="N75" s="19"/>
      <c r="O75" s="10"/>
      <c r="P75" s="10"/>
      <c r="Q75" s="10"/>
      <c r="R75" s="10"/>
      <c r="S75" s="10"/>
      <c r="T75" s="10"/>
    </row>
    <row r="76" spans="1:20" ht="15.75">
      <c r="A76" s="56"/>
      <c r="B76" s="57"/>
      <c r="C76" s="56"/>
      <c r="D76" s="57"/>
      <c r="E76" s="57"/>
      <c r="F76" s="57"/>
      <c r="G76" s="58"/>
      <c r="H76" s="57"/>
      <c r="I76" s="19"/>
      <c r="J76" s="19"/>
      <c r="K76" s="19"/>
      <c r="L76" s="19"/>
      <c r="M76" s="19"/>
      <c r="N76" s="19"/>
      <c r="O76" s="10"/>
      <c r="P76" s="10"/>
      <c r="Q76" s="10"/>
      <c r="R76" s="10"/>
      <c r="S76" s="10"/>
      <c r="T76" s="10"/>
    </row>
    <row r="77" spans="1:20" ht="15.75">
      <c r="A77" s="56"/>
      <c r="B77" s="57"/>
      <c r="C77" s="56"/>
      <c r="D77" s="57"/>
      <c r="E77" s="57"/>
      <c r="F77" s="57"/>
      <c r="G77" s="58"/>
      <c r="H77" s="57"/>
      <c r="I77" s="19"/>
      <c r="J77" s="19"/>
      <c r="K77" s="19"/>
      <c r="L77" s="19"/>
      <c r="M77" s="19"/>
      <c r="N77" s="19"/>
      <c r="O77" s="10"/>
      <c r="P77" s="10"/>
      <c r="Q77" s="10"/>
      <c r="R77" s="10"/>
      <c r="S77" s="10"/>
      <c r="T77" s="10"/>
    </row>
    <row r="78" spans="1:20" ht="15.75">
      <c r="A78" s="56"/>
      <c r="B78" s="57"/>
      <c r="C78" s="56"/>
      <c r="D78" s="57"/>
      <c r="E78" s="57"/>
      <c r="F78" s="57"/>
      <c r="G78" s="58"/>
      <c r="H78" s="57"/>
      <c r="I78" s="19"/>
      <c r="J78" s="19"/>
      <c r="K78" s="19"/>
      <c r="L78" s="19"/>
      <c r="M78" s="19"/>
      <c r="N78" s="19"/>
      <c r="O78" s="10"/>
      <c r="P78" s="10"/>
      <c r="Q78" s="10"/>
      <c r="R78" s="10"/>
      <c r="S78" s="10"/>
      <c r="T78" s="10"/>
    </row>
    <row r="79" spans="1:20" ht="15.75">
      <c r="A79" s="56"/>
      <c r="B79" s="57"/>
      <c r="C79" s="56"/>
      <c r="D79" s="57"/>
      <c r="E79" s="57"/>
      <c r="F79" s="57"/>
      <c r="G79" s="58"/>
      <c r="H79" s="57"/>
      <c r="I79" s="19"/>
      <c r="J79" s="19"/>
      <c r="K79" s="19"/>
      <c r="L79" s="19"/>
      <c r="M79" s="19"/>
      <c r="N79" s="19"/>
      <c r="O79" s="10"/>
      <c r="P79" s="10"/>
      <c r="Q79" s="10"/>
      <c r="R79" s="10"/>
      <c r="S79" s="10"/>
      <c r="T79" s="10"/>
    </row>
    <row r="80" spans="1:20" ht="15.75">
      <c r="A80" s="56"/>
      <c r="B80" s="57"/>
      <c r="C80" s="56"/>
      <c r="D80" s="57"/>
      <c r="E80" s="57"/>
      <c r="F80" s="57"/>
      <c r="G80" s="58"/>
      <c r="H80" s="57"/>
      <c r="I80" s="19"/>
      <c r="J80" s="19"/>
      <c r="K80" s="19"/>
      <c r="L80" s="19"/>
      <c r="M80" s="19"/>
      <c r="N80" s="19"/>
      <c r="O80" s="10"/>
      <c r="P80" s="10"/>
      <c r="Q80" s="10"/>
      <c r="R80" s="10"/>
      <c r="S80" s="10"/>
      <c r="T80" s="10"/>
    </row>
    <row r="81" spans="1:20" ht="15.75">
      <c r="A81" s="56"/>
      <c r="B81" s="57"/>
      <c r="C81" s="56"/>
      <c r="D81" s="57"/>
      <c r="E81" s="57"/>
      <c r="F81" s="57"/>
      <c r="G81" s="58"/>
      <c r="H81" s="57"/>
      <c r="I81" s="19"/>
      <c r="J81" s="19"/>
      <c r="K81" s="19"/>
      <c r="L81" s="19"/>
      <c r="M81" s="19"/>
      <c r="N81" s="19"/>
      <c r="O81" s="10"/>
      <c r="P81" s="10"/>
      <c r="Q81" s="10"/>
      <c r="R81" s="10"/>
      <c r="S81" s="10"/>
      <c r="T81" s="10"/>
    </row>
    <row r="82" spans="1:20" ht="15.75">
      <c r="A82" s="56"/>
      <c r="B82" s="57"/>
      <c r="C82" s="56"/>
      <c r="D82" s="57"/>
      <c r="E82" s="57"/>
      <c r="F82" s="57"/>
      <c r="G82" s="58"/>
      <c r="H82" s="57"/>
      <c r="I82" s="19"/>
      <c r="J82" s="19"/>
      <c r="K82" s="19"/>
      <c r="L82" s="19"/>
      <c r="M82" s="19"/>
      <c r="N82" s="19"/>
      <c r="O82" s="10"/>
      <c r="P82" s="10"/>
      <c r="Q82" s="10"/>
      <c r="R82" s="10"/>
      <c r="S82" s="10"/>
      <c r="T82" s="10"/>
    </row>
    <row r="83" spans="1:20" ht="15.75">
      <c r="A83" s="56"/>
      <c r="B83" s="57"/>
      <c r="C83" s="56"/>
      <c r="D83" s="57"/>
      <c r="E83" s="57"/>
      <c r="F83" s="57"/>
      <c r="G83" s="58"/>
      <c r="H83" s="57"/>
      <c r="I83" s="19"/>
      <c r="J83" s="19"/>
      <c r="K83" s="19"/>
      <c r="L83" s="19"/>
      <c r="M83" s="19"/>
      <c r="N83" s="19"/>
      <c r="O83" s="10"/>
      <c r="P83" s="10"/>
      <c r="Q83" s="10"/>
      <c r="R83" s="10"/>
      <c r="S83" s="10"/>
      <c r="T83" s="10"/>
    </row>
    <row r="84" spans="1:20" ht="15.75">
      <c r="A84" s="56"/>
      <c r="B84" s="57"/>
      <c r="C84" s="56"/>
      <c r="D84" s="57"/>
      <c r="E84" s="57"/>
      <c r="F84" s="57"/>
      <c r="G84" s="58"/>
      <c r="H84" s="57"/>
      <c r="I84" s="19"/>
      <c r="J84" s="19"/>
      <c r="K84" s="19"/>
      <c r="L84" s="19"/>
      <c r="M84" s="19"/>
      <c r="N84" s="19"/>
      <c r="O84" s="10"/>
      <c r="P84" s="10"/>
      <c r="Q84" s="10"/>
      <c r="R84" s="10"/>
      <c r="S84" s="10"/>
      <c r="T84" s="10"/>
    </row>
    <row r="85" spans="1:20" ht="15.75">
      <c r="A85" s="56"/>
      <c r="B85" s="57"/>
      <c r="C85" s="56"/>
      <c r="D85" s="57"/>
      <c r="E85" s="57"/>
      <c r="F85" s="57"/>
      <c r="G85" s="58"/>
      <c r="H85" s="57"/>
      <c r="I85" s="19"/>
      <c r="J85" s="19"/>
      <c r="K85" s="19"/>
      <c r="L85" s="19"/>
      <c r="M85" s="19"/>
      <c r="N85" s="19"/>
      <c r="O85" s="10"/>
      <c r="P85" s="10"/>
      <c r="Q85" s="10"/>
      <c r="R85" s="10"/>
      <c r="S85" s="10"/>
      <c r="T85" s="10"/>
    </row>
    <row r="86" spans="1:20" ht="15.75">
      <c r="A86" s="56"/>
      <c r="B86" s="57"/>
      <c r="C86" s="56"/>
      <c r="D86" s="57"/>
      <c r="E86" s="57"/>
      <c r="F86" s="57"/>
      <c r="G86" s="58"/>
      <c r="H86" s="57"/>
      <c r="I86" s="19"/>
      <c r="J86" s="19"/>
      <c r="K86" s="19"/>
      <c r="L86" s="19"/>
      <c r="M86" s="19"/>
      <c r="N86" s="19"/>
      <c r="O86" s="10"/>
      <c r="P86" s="10"/>
      <c r="Q86" s="10"/>
      <c r="R86" s="10"/>
      <c r="S86" s="10"/>
      <c r="T86" s="10"/>
    </row>
    <row r="87" spans="1:20" ht="15.75">
      <c r="A87" s="56"/>
      <c r="B87" s="57"/>
      <c r="C87" s="56"/>
      <c r="D87" s="57"/>
      <c r="E87" s="57"/>
      <c r="F87" s="57"/>
      <c r="G87" s="58"/>
      <c r="H87" s="57"/>
      <c r="I87" s="19"/>
      <c r="J87" s="19"/>
      <c r="K87" s="19"/>
      <c r="L87" s="19"/>
      <c r="M87" s="19"/>
      <c r="N87" s="19"/>
      <c r="O87" s="10"/>
      <c r="P87" s="10"/>
      <c r="Q87" s="10"/>
      <c r="R87" s="10"/>
      <c r="S87" s="10"/>
      <c r="T87" s="10"/>
    </row>
    <row r="88" spans="1:20" ht="15.75">
      <c r="A88" s="56"/>
      <c r="B88" s="57"/>
      <c r="C88" s="56"/>
      <c r="D88" s="57"/>
      <c r="E88" s="57"/>
      <c r="F88" s="57"/>
      <c r="G88" s="58"/>
      <c r="H88" s="57"/>
      <c r="I88" s="19"/>
      <c r="J88" s="19"/>
      <c r="K88" s="19"/>
      <c r="L88" s="19"/>
      <c r="M88" s="19"/>
      <c r="N88" s="19"/>
      <c r="O88" s="10"/>
      <c r="P88" s="10"/>
      <c r="Q88" s="10"/>
      <c r="R88" s="10"/>
      <c r="S88" s="10"/>
      <c r="T88" s="10"/>
    </row>
    <row r="89" spans="1:20" ht="15.75">
      <c r="A89" s="110"/>
      <c r="B89" s="10"/>
      <c r="C89" s="110"/>
      <c r="D89" s="10"/>
      <c r="E89" s="10"/>
      <c r="F89" s="10"/>
      <c r="G89" s="35"/>
      <c r="H89" s="57"/>
      <c r="I89" s="19"/>
      <c r="J89" s="19"/>
      <c r="K89" s="19"/>
      <c r="L89" s="19"/>
      <c r="M89" s="19"/>
      <c r="N89" s="19"/>
      <c r="O89" s="10"/>
      <c r="P89" s="10"/>
      <c r="Q89" s="10"/>
      <c r="R89" s="10"/>
      <c r="S89" s="10"/>
      <c r="T89" s="10"/>
    </row>
    <row r="90" spans="1:20" ht="15.75">
      <c r="A90" s="110"/>
      <c r="B90" s="10"/>
      <c r="C90" s="110"/>
      <c r="D90" s="10"/>
      <c r="E90" s="10"/>
      <c r="F90" s="10"/>
      <c r="G90" s="35"/>
      <c r="H90" s="57"/>
      <c r="I90" s="19"/>
      <c r="J90" s="19"/>
      <c r="K90" s="19"/>
      <c r="L90" s="19"/>
      <c r="M90" s="19"/>
      <c r="N90" s="19"/>
      <c r="O90" s="10"/>
      <c r="P90" s="10"/>
      <c r="Q90" s="10"/>
      <c r="R90" s="10"/>
      <c r="S90" s="10"/>
      <c r="T90" s="10"/>
    </row>
    <row r="91" spans="1:20" ht="15.75">
      <c r="A91" s="110"/>
      <c r="B91" s="10"/>
      <c r="C91" s="110"/>
      <c r="D91" s="10"/>
      <c r="E91" s="10"/>
      <c r="F91" s="10"/>
      <c r="G91" s="35"/>
      <c r="H91" s="57"/>
      <c r="I91" s="19"/>
      <c r="J91" s="19"/>
      <c r="K91" s="19"/>
      <c r="L91" s="19"/>
      <c r="M91" s="19"/>
      <c r="N91" s="19"/>
      <c r="O91" s="10"/>
      <c r="P91" s="10"/>
      <c r="Q91" s="10"/>
      <c r="R91" s="10"/>
      <c r="S91" s="10"/>
      <c r="T91" s="10"/>
    </row>
    <row r="92" spans="1:20" ht="15.75">
      <c r="A92" s="110"/>
      <c r="B92" s="10"/>
      <c r="C92" s="110"/>
      <c r="D92" s="10"/>
      <c r="E92" s="10"/>
      <c r="F92" s="10"/>
      <c r="G92" s="35"/>
      <c r="H92" s="57"/>
      <c r="I92" s="19"/>
      <c r="J92" s="19"/>
      <c r="K92" s="19"/>
      <c r="L92" s="19"/>
      <c r="M92" s="19"/>
      <c r="N92" s="19"/>
      <c r="O92" s="10"/>
      <c r="P92" s="10"/>
      <c r="Q92" s="10"/>
      <c r="R92" s="10"/>
      <c r="S92" s="10"/>
      <c r="T92" s="10"/>
    </row>
    <row r="93" spans="1:20" ht="15.75">
      <c r="A93" s="110"/>
      <c r="B93" s="10"/>
      <c r="C93" s="110"/>
      <c r="D93" s="10"/>
      <c r="E93" s="10"/>
      <c r="F93" s="10"/>
      <c r="G93" s="35"/>
      <c r="H93" s="57"/>
      <c r="I93" s="19"/>
      <c r="J93" s="19"/>
      <c r="K93" s="19"/>
      <c r="L93" s="19"/>
      <c r="M93" s="19"/>
      <c r="N93" s="19"/>
      <c r="O93" s="10"/>
      <c r="P93" s="10"/>
      <c r="Q93" s="10"/>
      <c r="R93" s="10"/>
      <c r="S93" s="10"/>
      <c r="T93" s="10"/>
    </row>
    <row r="94" spans="1:20" ht="15.75">
      <c r="A94" s="110"/>
      <c r="B94" s="10"/>
      <c r="C94" s="110"/>
      <c r="D94" s="10"/>
      <c r="E94" s="10"/>
      <c r="F94" s="10"/>
      <c r="G94" s="35"/>
      <c r="H94" s="57"/>
      <c r="I94" s="19"/>
      <c r="J94" s="19"/>
      <c r="K94" s="19"/>
      <c r="L94" s="19"/>
      <c r="M94" s="19"/>
      <c r="N94" s="19"/>
      <c r="O94" s="10"/>
      <c r="P94" s="10"/>
      <c r="Q94" s="10"/>
      <c r="R94" s="10"/>
      <c r="S94" s="10"/>
      <c r="T94" s="10"/>
    </row>
    <row r="95" spans="1:20" ht="15.75">
      <c r="A95" s="110"/>
      <c r="B95" s="10"/>
      <c r="C95" s="110"/>
      <c r="D95" s="10"/>
      <c r="E95" s="10"/>
      <c r="F95" s="10"/>
      <c r="G95" s="35"/>
      <c r="H95" s="57"/>
      <c r="I95" s="19"/>
      <c r="J95" s="19"/>
      <c r="K95" s="19"/>
      <c r="L95" s="19"/>
      <c r="M95" s="19"/>
      <c r="N95" s="19"/>
      <c r="O95" s="10"/>
      <c r="P95" s="10"/>
      <c r="Q95" s="10"/>
      <c r="R95" s="10"/>
      <c r="S95" s="10"/>
      <c r="T95" s="10"/>
    </row>
    <row r="96" spans="1:20" ht="15.75">
      <c r="A96" s="110"/>
      <c r="B96" s="10"/>
      <c r="C96" s="110"/>
      <c r="D96" s="10"/>
      <c r="E96" s="10"/>
      <c r="F96" s="10"/>
      <c r="G96" s="35"/>
      <c r="H96" s="57"/>
      <c r="I96" s="19"/>
      <c r="J96" s="19"/>
      <c r="K96" s="19"/>
      <c r="L96" s="19"/>
      <c r="M96" s="19"/>
      <c r="N96" s="19"/>
      <c r="O96" s="10"/>
      <c r="P96" s="10"/>
      <c r="Q96" s="10"/>
      <c r="R96" s="10"/>
      <c r="S96" s="10"/>
      <c r="T96" s="10"/>
    </row>
    <row r="97" spans="1:20" ht="15.75">
      <c r="A97" s="110"/>
      <c r="B97" s="10"/>
      <c r="C97" s="110"/>
      <c r="D97" s="10"/>
      <c r="E97" s="10"/>
      <c r="F97" s="10"/>
      <c r="G97" s="35"/>
      <c r="H97" s="57"/>
      <c r="I97" s="19"/>
      <c r="J97" s="19"/>
      <c r="K97" s="19"/>
      <c r="L97" s="19"/>
      <c r="M97" s="19"/>
      <c r="N97" s="19"/>
      <c r="O97" s="10"/>
      <c r="P97" s="10"/>
      <c r="Q97" s="10"/>
      <c r="R97" s="10"/>
      <c r="S97" s="10"/>
      <c r="T97" s="10"/>
    </row>
    <row r="98" spans="1:20" ht="15.75">
      <c r="A98" s="110"/>
      <c r="B98" s="10"/>
      <c r="C98" s="110"/>
      <c r="D98" s="10"/>
      <c r="E98" s="10"/>
      <c r="F98" s="10"/>
      <c r="G98" s="35"/>
      <c r="H98" s="57"/>
      <c r="I98" s="19"/>
      <c r="J98" s="19"/>
      <c r="K98" s="19"/>
      <c r="L98" s="19"/>
      <c r="M98" s="19"/>
      <c r="N98" s="19"/>
      <c r="O98" s="10"/>
      <c r="P98" s="10"/>
      <c r="Q98" s="10"/>
      <c r="R98" s="10"/>
      <c r="S98" s="10"/>
      <c r="T98" s="10"/>
    </row>
    <row r="99" spans="1:20" ht="15.75">
      <c r="A99" s="110"/>
      <c r="B99" s="10"/>
      <c r="C99" s="110"/>
      <c r="D99" s="10"/>
      <c r="E99" s="10"/>
      <c r="F99" s="10"/>
      <c r="G99" s="35"/>
      <c r="H99" s="57"/>
      <c r="I99" s="19"/>
      <c r="J99" s="19"/>
      <c r="K99" s="19"/>
      <c r="L99" s="19"/>
      <c r="M99" s="19"/>
      <c r="N99" s="19"/>
      <c r="O99" s="10"/>
      <c r="P99" s="10"/>
      <c r="Q99" s="10"/>
      <c r="R99" s="10"/>
      <c r="S99" s="10"/>
      <c r="T99" s="10"/>
    </row>
    <row r="100" spans="1:20" ht="15.75">
      <c r="A100" s="110"/>
      <c r="B100" s="10"/>
      <c r="C100" s="110"/>
      <c r="D100" s="10"/>
      <c r="E100" s="10"/>
      <c r="F100" s="10"/>
      <c r="G100" s="35"/>
      <c r="H100" s="57"/>
      <c r="I100" s="19"/>
      <c r="J100" s="19"/>
      <c r="K100" s="19"/>
      <c r="L100" s="19"/>
      <c r="M100" s="19"/>
      <c r="N100" s="19"/>
      <c r="O100" s="10"/>
      <c r="P100" s="10"/>
      <c r="Q100" s="10"/>
      <c r="R100" s="10"/>
      <c r="S100" s="10"/>
      <c r="T100" s="10"/>
    </row>
    <row r="101" spans="1:20" ht="15.75">
      <c r="A101" s="110"/>
      <c r="B101" s="10"/>
      <c r="C101" s="110"/>
      <c r="D101" s="10"/>
      <c r="E101" s="10"/>
      <c r="F101" s="10"/>
      <c r="G101" s="35"/>
      <c r="H101" s="57"/>
      <c r="I101" s="19"/>
      <c r="J101" s="19"/>
      <c r="K101" s="19"/>
      <c r="L101" s="19"/>
      <c r="M101" s="19"/>
      <c r="N101" s="19"/>
      <c r="O101" s="10"/>
      <c r="P101" s="10"/>
      <c r="Q101" s="10"/>
      <c r="R101" s="10"/>
      <c r="S101" s="10"/>
      <c r="T101" s="10"/>
    </row>
    <row r="102" spans="1:20" ht="15.75">
      <c r="A102" s="110"/>
      <c r="B102" s="10"/>
      <c r="C102" s="110"/>
      <c r="D102" s="10"/>
      <c r="E102" s="10"/>
      <c r="F102" s="10"/>
      <c r="G102" s="35"/>
      <c r="H102" s="57"/>
      <c r="I102" s="19"/>
      <c r="J102" s="19"/>
      <c r="K102" s="19"/>
      <c r="L102" s="19"/>
      <c r="M102" s="19"/>
      <c r="N102" s="19"/>
      <c r="O102" s="10"/>
      <c r="P102" s="10"/>
      <c r="Q102" s="10"/>
      <c r="R102" s="10"/>
      <c r="S102" s="10"/>
      <c r="T102" s="10"/>
    </row>
    <row r="103" spans="1:20" ht="15.75">
      <c r="A103" s="110"/>
      <c r="B103" s="10"/>
      <c r="C103" s="110"/>
      <c r="D103" s="10"/>
      <c r="E103" s="10"/>
      <c r="F103" s="10"/>
      <c r="G103" s="35"/>
      <c r="H103" s="57"/>
      <c r="I103" s="19"/>
      <c r="J103" s="19"/>
      <c r="K103" s="19"/>
      <c r="L103" s="19"/>
      <c r="M103" s="19"/>
      <c r="N103" s="19"/>
      <c r="O103" s="10"/>
      <c r="P103" s="10"/>
      <c r="Q103" s="10"/>
      <c r="R103" s="10"/>
      <c r="S103" s="10"/>
      <c r="T103" s="10"/>
    </row>
    <row r="104" spans="1:20" ht="15.75">
      <c r="A104" s="110"/>
      <c r="B104" s="10"/>
      <c r="C104" s="110"/>
      <c r="D104" s="10"/>
      <c r="E104" s="10"/>
      <c r="F104" s="10"/>
      <c r="G104" s="35"/>
      <c r="H104" s="57"/>
      <c r="I104" s="19"/>
      <c r="J104" s="19"/>
      <c r="K104" s="19"/>
      <c r="L104" s="19"/>
      <c r="M104" s="19"/>
      <c r="N104" s="19"/>
      <c r="O104" s="10"/>
      <c r="P104" s="10"/>
      <c r="Q104" s="10"/>
      <c r="R104" s="10"/>
      <c r="S104" s="10"/>
      <c r="T104" s="10"/>
    </row>
    <row r="105" spans="1:20" ht="15.75">
      <c r="A105" s="110"/>
      <c r="B105" s="10"/>
      <c r="C105" s="110"/>
      <c r="D105" s="10"/>
      <c r="E105" s="10"/>
      <c r="F105" s="10"/>
      <c r="G105" s="35"/>
      <c r="H105" s="57"/>
      <c r="I105" s="19"/>
      <c r="J105" s="19"/>
      <c r="K105" s="19"/>
      <c r="L105" s="19"/>
      <c r="M105" s="19"/>
      <c r="N105" s="19"/>
      <c r="O105" s="10"/>
      <c r="P105" s="10"/>
      <c r="Q105" s="10"/>
      <c r="R105" s="10"/>
      <c r="S105" s="10"/>
      <c r="T105" s="10"/>
    </row>
    <row r="106" spans="1:20" ht="15.75">
      <c r="A106" s="110"/>
      <c r="B106" s="10"/>
      <c r="C106" s="110"/>
      <c r="D106" s="10"/>
      <c r="E106" s="10"/>
      <c r="F106" s="10"/>
      <c r="G106" s="35"/>
      <c r="H106" s="57"/>
      <c r="I106" s="19"/>
      <c r="J106" s="19"/>
      <c r="K106" s="19"/>
      <c r="L106" s="19"/>
      <c r="M106" s="19"/>
      <c r="N106" s="19"/>
      <c r="O106" s="10"/>
      <c r="P106" s="10"/>
      <c r="Q106" s="10"/>
      <c r="R106" s="10"/>
      <c r="S106" s="10"/>
      <c r="T106" s="10"/>
    </row>
    <row r="107" spans="1:20" ht="15.75">
      <c r="A107" s="110"/>
      <c r="B107" s="10"/>
      <c r="C107" s="110"/>
      <c r="D107" s="10"/>
      <c r="E107" s="10"/>
      <c r="F107" s="10"/>
      <c r="G107" s="35"/>
      <c r="H107" s="57"/>
      <c r="I107" s="19"/>
      <c r="J107" s="19"/>
      <c r="K107" s="19"/>
      <c r="L107" s="19"/>
      <c r="M107" s="19"/>
      <c r="N107" s="19"/>
      <c r="O107" s="10"/>
      <c r="P107" s="10"/>
      <c r="Q107" s="10"/>
      <c r="R107" s="10"/>
      <c r="S107" s="10"/>
      <c r="T107" s="10"/>
    </row>
    <row r="108" spans="1:20" ht="15.75">
      <c r="A108" s="110"/>
      <c r="B108" s="10"/>
      <c r="C108" s="110"/>
      <c r="D108" s="10"/>
      <c r="E108" s="10"/>
      <c r="F108" s="10"/>
      <c r="G108" s="35"/>
      <c r="H108" s="57"/>
      <c r="I108" s="19"/>
      <c r="J108" s="19"/>
      <c r="K108" s="19"/>
      <c r="L108" s="19"/>
      <c r="M108" s="19"/>
      <c r="N108" s="19"/>
      <c r="O108" s="10"/>
      <c r="P108" s="10"/>
      <c r="Q108" s="10"/>
      <c r="R108" s="10"/>
      <c r="S108" s="10"/>
      <c r="T108" s="10"/>
    </row>
    <row r="109" spans="1:20" ht="15.75">
      <c r="A109" s="110"/>
      <c r="B109" s="10"/>
      <c r="C109" s="110"/>
      <c r="D109" s="10"/>
      <c r="E109" s="10"/>
      <c r="F109" s="10"/>
      <c r="G109" s="35"/>
      <c r="H109" s="57"/>
      <c r="I109" s="19"/>
      <c r="J109" s="19"/>
      <c r="K109" s="19"/>
      <c r="L109" s="19"/>
      <c r="M109" s="19"/>
      <c r="N109" s="19"/>
      <c r="O109" s="10"/>
      <c r="P109" s="10"/>
      <c r="Q109" s="10"/>
      <c r="R109" s="10"/>
      <c r="S109" s="10"/>
      <c r="T109" s="10"/>
    </row>
    <row r="110" spans="1:20" ht="15.75">
      <c r="A110" s="110"/>
      <c r="B110" s="10"/>
      <c r="C110" s="110"/>
      <c r="D110" s="10"/>
      <c r="E110" s="10"/>
      <c r="F110" s="10"/>
      <c r="G110" s="35"/>
      <c r="H110" s="57"/>
      <c r="I110" s="19"/>
      <c r="J110" s="19"/>
      <c r="K110" s="19"/>
      <c r="L110" s="19"/>
      <c r="M110" s="19"/>
      <c r="N110" s="19"/>
      <c r="O110" s="10"/>
      <c r="P110" s="10"/>
      <c r="Q110" s="10"/>
      <c r="R110" s="10"/>
      <c r="S110" s="10"/>
      <c r="T110" s="10"/>
    </row>
    <row r="111" spans="1:20" ht="15.75">
      <c r="A111" s="110"/>
      <c r="B111" s="10"/>
      <c r="C111" s="110"/>
      <c r="D111" s="10"/>
      <c r="E111" s="10"/>
      <c r="F111" s="10"/>
      <c r="G111" s="35"/>
      <c r="H111" s="57"/>
      <c r="I111" s="19"/>
      <c r="J111" s="19"/>
      <c r="K111" s="19"/>
      <c r="L111" s="19"/>
      <c r="M111" s="19"/>
      <c r="N111" s="19"/>
      <c r="O111" s="10"/>
      <c r="P111" s="10"/>
      <c r="Q111" s="10"/>
      <c r="R111" s="10"/>
      <c r="S111" s="10"/>
      <c r="T111" s="10"/>
    </row>
    <row r="112" spans="1:20" ht="15.75">
      <c r="A112" s="110"/>
      <c r="B112" s="10"/>
      <c r="C112" s="110"/>
      <c r="D112" s="10"/>
      <c r="E112" s="10"/>
      <c r="F112" s="10"/>
      <c r="G112" s="35"/>
      <c r="H112" s="57"/>
      <c r="I112" s="19"/>
      <c r="J112" s="19"/>
      <c r="K112" s="19"/>
      <c r="L112" s="19"/>
      <c r="M112" s="19"/>
      <c r="N112" s="19"/>
      <c r="O112" s="10"/>
      <c r="P112" s="10"/>
      <c r="Q112" s="10"/>
      <c r="R112" s="10"/>
      <c r="S112" s="10"/>
      <c r="T112" s="10"/>
    </row>
    <row r="113" spans="1:20" ht="15.75">
      <c r="A113" s="110"/>
      <c r="B113" s="10"/>
      <c r="C113" s="110"/>
      <c r="D113" s="10"/>
      <c r="E113" s="10"/>
      <c r="F113" s="10"/>
      <c r="G113" s="35"/>
      <c r="H113" s="57"/>
      <c r="I113" s="19"/>
      <c r="J113" s="19"/>
      <c r="K113" s="19"/>
      <c r="L113" s="19"/>
      <c r="M113" s="19"/>
      <c r="N113" s="19"/>
      <c r="O113" s="10"/>
      <c r="P113" s="10"/>
      <c r="Q113" s="10"/>
      <c r="R113" s="10"/>
      <c r="S113" s="10"/>
      <c r="T113" s="10"/>
    </row>
    <row r="114" spans="1:20" ht="15.75">
      <c r="A114" s="110"/>
      <c r="B114" s="10"/>
      <c r="C114" s="110"/>
      <c r="D114" s="10"/>
      <c r="E114" s="10"/>
      <c r="F114" s="10"/>
      <c r="G114" s="35"/>
      <c r="H114" s="57"/>
      <c r="I114" s="19"/>
      <c r="J114" s="19"/>
      <c r="K114" s="19"/>
      <c r="L114" s="19"/>
      <c r="M114" s="19"/>
      <c r="N114" s="19"/>
      <c r="O114" s="10"/>
      <c r="P114" s="10"/>
      <c r="Q114" s="10"/>
      <c r="R114" s="10"/>
      <c r="S114" s="10"/>
      <c r="T114" s="10"/>
    </row>
    <row r="115" spans="1:20" ht="15.75">
      <c r="A115" s="110"/>
      <c r="B115" s="10"/>
      <c r="C115" s="110"/>
      <c r="D115" s="10"/>
      <c r="E115" s="10"/>
      <c r="F115" s="10"/>
      <c r="G115" s="35"/>
      <c r="H115" s="57"/>
      <c r="I115" s="19"/>
      <c r="J115" s="19"/>
      <c r="K115" s="19"/>
      <c r="L115" s="19"/>
      <c r="M115" s="19"/>
      <c r="N115" s="19"/>
      <c r="O115" s="10"/>
      <c r="P115" s="10"/>
      <c r="Q115" s="10"/>
      <c r="R115" s="10"/>
      <c r="S115" s="10"/>
      <c r="T115" s="10"/>
    </row>
    <row r="116" spans="1:20" ht="15.75">
      <c r="A116" s="110"/>
      <c r="B116" s="10"/>
      <c r="C116" s="110"/>
      <c r="D116" s="10"/>
      <c r="E116" s="10"/>
      <c r="F116" s="10"/>
      <c r="G116" s="35"/>
      <c r="H116" s="57"/>
      <c r="I116" s="19"/>
      <c r="J116" s="19"/>
      <c r="K116" s="19"/>
      <c r="L116" s="19"/>
      <c r="M116" s="19"/>
      <c r="N116" s="19"/>
      <c r="O116" s="10"/>
      <c r="P116" s="10"/>
      <c r="Q116" s="10"/>
      <c r="R116" s="10"/>
      <c r="S116" s="10"/>
      <c r="T116" s="10"/>
    </row>
    <row r="117" spans="1:20" ht="15.75">
      <c r="A117" s="110"/>
      <c r="B117" s="10"/>
      <c r="C117" s="110"/>
      <c r="D117" s="10"/>
      <c r="E117" s="10"/>
      <c r="F117" s="10"/>
      <c r="G117" s="35"/>
      <c r="H117" s="57"/>
      <c r="I117" s="19"/>
      <c r="J117" s="19"/>
      <c r="K117" s="19"/>
      <c r="L117" s="19"/>
      <c r="M117" s="19"/>
      <c r="N117" s="19"/>
      <c r="O117" s="10"/>
      <c r="P117" s="10"/>
      <c r="Q117" s="10"/>
      <c r="R117" s="10"/>
      <c r="S117" s="10"/>
      <c r="T117" s="10"/>
    </row>
    <row r="118" spans="1:20" ht="15.75">
      <c r="H118" s="57"/>
      <c r="I118" s="19"/>
      <c r="J118" s="19"/>
      <c r="K118" s="19"/>
      <c r="L118" s="19"/>
      <c r="M118" s="19"/>
      <c r="N118" s="19"/>
    </row>
    <row r="119" spans="1:20" ht="15.75">
      <c r="H119" s="57"/>
      <c r="I119" s="19"/>
      <c r="J119" s="19"/>
      <c r="K119" s="19"/>
      <c r="L119" s="19"/>
      <c r="M119" s="19"/>
      <c r="N119" s="19"/>
    </row>
    <row r="120" spans="1:20" ht="15.75">
      <c r="H120" s="57"/>
      <c r="I120" s="19"/>
      <c r="J120" s="19"/>
      <c r="K120" s="19"/>
      <c r="L120" s="19"/>
      <c r="M120" s="19"/>
      <c r="N120" s="19"/>
    </row>
    <row r="121" spans="1:20" ht="15.75">
      <c r="H121" s="57"/>
      <c r="I121" s="19"/>
      <c r="J121" s="19"/>
      <c r="K121" s="19"/>
      <c r="L121" s="19"/>
      <c r="M121" s="19"/>
      <c r="N121" s="19"/>
    </row>
    <row r="122" spans="1:20" ht="15.75">
      <c r="H122" s="57"/>
      <c r="I122" s="19"/>
      <c r="J122" s="19"/>
      <c r="K122" s="19"/>
      <c r="L122" s="19"/>
      <c r="M122" s="19"/>
      <c r="N122" s="19"/>
    </row>
    <row r="123" spans="1:20" ht="15.75">
      <c r="H123" s="57"/>
      <c r="I123" s="19"/>
      <c r="J123" s="19"/>
      <c r="K123" s="19"/>
      <c r="L123" s="19"/>
      <c r="M123" s="19"/>
      <c r="N123" s="19"/>
    </row>
    <row r="124" spans="1:20" ht="15.75">
      <c r="H124" s="57"/>
      <c r="I124" s="19"/>
      <c r="J124" s="19"/>
      <c r="K124" s="19"/>
      <c r="L124" s="19"/>
      <c r="M124" s="19"/>
      <c r="N124" s="19"/>
    </row>
    <row r="125" spans="1:20" ht="15.75">
      <c r="H125" s="57"/>
      <c r="I125" s="19"/>
      <c r="J125" s="19"/>
      <c r="K125" s="19"/>
      <c r="L125" s="19"/>
      <c r="M125" s="19"/>
      <c r="N125" s="19"/>
    </row>
    <row r="126" spans="1:20" ht="15.75">
      <c r="H126" s="57"/>
      <c r="I126" s="19"/>
      <c r="J126" s="19"/>
      <c r="K126" s="19"/>
      <c r="L126" s="19"/>
      <c r="M126" s="19"/>
      <c r="N126" s="19"/>
    </row>
    <row r="127" spans="1:20" ht="15.75">
      <c r="H127" s="57"/>
      <c r="I127" s="19"/>
      <c r="J127" s="19"/>
      <c r="K127" s="19"/>
      <c r="L127" s="19"/>
      <c r="M127" s="19"/>
      <c r="N127" s="19"/>
    </row>
    <row r="128" spans="1:20" ht="15.75">
      <c r="H128" s="57"/>
      <c r="I128" s="19"/>
      <c r="J128" s="19"/>
      <c r="K128" s="19"/>
      <c r="L128" s="19"/>
      <c r="M128" s="19"/>
      <c r="N128" s="19"/>
    </row>
    <row r="129" spans="8:14" ht="15.75">
      <c r="H129" s="57"/>
      <c r="I129" s="19"/>
      <c r="J129" s="19"/>
      <c r="K129" s="19"/>
      <c r="L129" s="19"/>
      <c r="M129" s="19"/>
      <c r="N129" s="19"/>
    </row>
    <row r="130" spans="8:14" ht="15.75">
      <c r="H130" s="57"/>
      <c r="I130" s="19"/>
      <c r="J130" s="19"/>
      <c r="K130" s="19"/>
      <c r="L130" s="19"/>
      <c r="M130" s="19"/>
      <c r="N130" s="19"/>
    </row>
    <row r="131" spans="8:14" ht="15.75">
      <c r="H131" s="57"/>
      <c r="I131" s="19"/>
      <c r="J131" s="19"/>
      <c r="K131" s="19"/>
      <c r="L131" s="19"/>
      <c r="M131" s="19"/>
      <c r="N131" s="19"/>
    </row>
    <row r="132" spans="8:14" ht="15.75">
      <c r="H132" s="57"/>
      <c r="I132" s="19"/>
      <c r="J132" s="19"/>
      <c r="K132" s="19"/>
      <c r="L132" s="19"/>
      <c r="M132" s="19"/>
      <c r="N132" s="19"/>
    </row>
    <row r="133" spans="8:14" ht="15.75">
      <c r="H133" s="57"/>
      <c r="I133" s="19"/>
      <c r="J133" s="19"/>
      <c r="K133" s="19"/>
      <c r="L133" s="19"/>
      <c r="M133" s="19"/>
      <c r="N133" s="19"/>
    </row>
    <row r="134" spans="8:14" ht="15.75">
      <c r="H134" s="57"/>
      <c r="I134" s="19"/>
      <c r="J134" s="19"/>
      <c r="K134" s="19"/>
      <c r="L134" s="19"/>
      <c r="M134" s="19"/>
      <c r="N134" s="19"/>
    </row>
    <row r="135" spans="8:14" ht="15.75">
      <c r="H135" s="57"/>
      <c r="I135" s="19"/>
      <c r="J135" s="19"/>
      <c r="K135" s="19"/>
      <c r="L135" s="19"/>
      <c r="M135" s="19"/>
      <c r="N135" s="19"/>
    </row>
    <row r="136" spans="8:14" ht="15.75">
      <c r="H136" s="57"/>
      <c r="I136" s="19"/>
      <c r="J136" s="19"/>
      <c r="K136" s="19"/>
      <c r="L136" s="19"/>
      <c r="M136" s="19"/>
      <c r="N136" s="19"/>
    </row>
    <row r="137" spans="8:14" ht="15.75">
      <c r="H137" s="57"/>
      <c r="I137" s="19"/>
      <c r="J137" s="19"/>
      <c r="K137" s="19"/>
      <c r="L137" s="19"/>
      <c r="M137" s="19"/>
      <c r="N137" s="19"/>
    </row>
    <row r="138" spans="8:14" ht="15.75">
      <c r="H138" s="57"/>
      <c r="I138" s="19"/>
      <c r="J138" s="19"/>
      <c r="K138" s="19"/>
      <c r="L138" s="19"/>
      <c r="M138" s="19"/>
      <c r="N138" s="19"/>
    </row>
    <row r="139" spans="8:14" ht="15.75">
      <c r="H139" s="57"/>
      <c r="I139" s="19"/>
      <c r="J139" s="19"/>
      <c r="K139" s="19"/>
      <c r="L139" s="19"/>
      <c r="M139" s="19"/>
      <c r="N139" s="19"/>
    </row>
    <row r="140" spans="8:14" ht="15.75">
      <c r="H140" s="57"/>
      <c r="I140" s="19"/>
      <c r="J140" s="19"/>
      <c r="K140" s="19"/>
      <c r="L140" s="19"/>
      <c r="M140" s="19"/>
      <c r="N140" s="19"/>
    </row>
    <row r="141" spans="8:14" ht="15.75">
      <c r="H141" s="57"/>
      <c r="I141" s="19"/>
      <c r="J141" s="19"/>
      <c r="K141" s="19"/>
      <c r="L141" s="19"/>
      <c r="M141" s="19"/>
      <c r="N141" s="19"/>
    </row>
    <row r="142" spans="8:14" ht="15.75">
      <c r="H142" s="57"/>
      <c r="I142" s="19"/>
      <c r="J142" s="19"/>
      <c r="K142" s="19"/>
      <c r="L142" s="19"/>
      <c r="M142" s="19"/>
      <c r="N142" s="19"/>
    </row>
    <row r="143" spans="8:14" ht="15.75">
      <c r="H143" s="57"/>
      <c r="I143" s="19"/>
      <c r="J143" s="19"/>
      <c r="K143" s="19"/>
      <c r="L143" s="19"/>
      <c r="M143" s="19"/>
      <c r="N143" s="19"/>
    </row>
    <row r="144" spans="8:14" ht="15.75">
      <c r="H144" s="57"/>
      <c r="I144" s="19"/>
      <c r="J144" s="19"/>
      <c r="K144" s="19"/>
      <c r="L144" s="19"/>
      <c r="M144" s="19"/>
      <c r="N144" s="19"/>
    </row>
    <row r="145" spans="8:14" ht="15.75">
      <c r="H145" s="57"/>
      <c r="I145" s="19"/>
      <c r="J145" s="19"/>
      <c r="K145" s="19"/>
      <c r="L145" s="19"/>
      <c r="M145" s="19"/>
      <c r="N145" s="19"/>
    </row>
    <row r="146" spans="8:14" ht="15.75">
      <c r="H146" s="57"/>
      <c r="I146" s="19"/>
      <c r="J146" s="19"/>
      <c r="K146" s="19"/>
      <c r="L146" s="19"/>
      <c r="M146" s="19"/>
      <c r="N146" s="19"/>
    </row>
    <row r="147" spans="8:14" ht="15.75">
      <c r="H147" s="57"/>
      <c r="I147" s="19"/>
      <c r="J147" s="19"/>
      <c r="K147" s="19"/>
      <c r="L147" s="19"/>
      <c r="M147" s="19"/>
      <c r="N147" s="19"/>
    </row>
    <row r="148" spans="8:14" ht="15.75">
      <c r="H148" s="57"/>
      <c r="I148" s="19"/>
      <c r="J148" s="19"/>
      <c r="K148" s="19"/>
      <c r="L148" s="19"/>
      <c r="M148" s="19"/>
      <c r="N148" s="19"/>
    </row>
    <row r="149" spans="8:14" ht="15.75">
      <c r="H149" s="57"/>
      <c r="K149" s="19"/>
      <c r="L149" s="19"/>
      <c r="M149" s="19"/>
      <c r="N149" s="19"/>
    </row>
    <row r="150" spans="8:14" ht="15.75">
      <c r="H150" s="57"/>
      <c r="K150" s="19"/>
      <c r="L150" s="19"/>
      <c r="M150" s="19"/>
      <c r="N150" s="19"/>
    </row>
    <row r="151" spans="8:14" ht="15.75">
      <c r="H151" s="57"/>
      <c r="K151" s="19"/>
      <c r="L151" s="19"/>
      <c r="M151" s="19"/>
      <c r="N151" s="19"/>
    </row>
    <row r="152" spans="8:14">
      <c r="H152" s="57"/>
    </row>
    <row r="153" spans="8:14">
      <c r="H153" s="57"/>
    </row>
    <row r="154" spans="8:14">
      <c r="H154" s="57"/>
    </row>
    <row r="155" spans="8:14">
      <c r="H155" s="57"/>
    </row>
    <row r="156" spans="8:14">
      <c r="H156" s="57"/>
    </row>
    <row r="157" spans="8:14">
      <c r="H157" s="57"/>
    </row>
  </sheetData>
  <sheetProtection algorithmName="SHA-512" hashValue="0ZxejK8iiPGZ+/Kj6T8npT44k0TbZ3+hBrPivKWOQq47nIuW9/ZfG9GY6gd8iP/C1ofb0zQULrB34xzk+aKZVQ==" saltValue="RAti31kkvxJY7WVcr9BjpA==" spinCount="100000" sheet="1" formatCells="0" formatColumns="0" formatRows="0" selectLockedCells="1" autoFilter="0"/>
  <autoFilter ref="B8:B64" xr:uid="{00000000-0009-0000-0000-000005000000}"/>
  <mergeCells count="10">
    <mergeCell ref="A6:B6"/>
    <mergeCell ref="C6:E6"/>
    <mergeCell ref="A7:B7"/>
    <mergeCell ref="B66:G66"/>
    <mergeCell ref="A3:B3"/>
    <mergeCell ref="C3:E3"/>
    <mergeCell ref="A4:B4"/>
    <mergeCell ref="C4:E4"/>
    <mergeCell ref="A5:B5"/>
    <mergeCell ref="C5:E5"/>
  </mergeCells>
  <conditionalFormatting sqref="E11:E59">
    <cfRule type="expression" dxfId="53" priority="3">
      <formula>D11=""</formula>
    </cfRule>
  </conditionalFormatting>
  <conditionalFormatting sqref="F64">
    <cfRule type="beginsWith" dxfId="52" priority="1" operator="beginsWith" text="not">
      <formula>LEFT(F64,LEN("not"))="not"</formula>
    </cfRule>
    <cfRule type="beginsWith" dxfId="51" priority="2" operator="beginsWith" text="ok">
      <formula>LEFT(F64,LEN("ok"))="ok"</formula>
    </cfRule>
  </conditionalFormatting>
  <dataValidations count="2">
    <dataValidation type="decimal" allowBlank="1" showInputMessage="1" showErrorMessage="1" sqref="E11:E59" xr:uid="{00000000-0002-0000-0500-000000000000}">
      <formula1>0</formula1>
      <formula2>100</formula2>
    </dataValidation>
    <dataValidation allowBlank="1" showInputMessage="1" showErrorMessage="1" error="please select" sqref="F11:F59" xr:uid="{00000000-0002-0000-0500-000001000000}"/>
  </dataValidations>
  <pageMargins left="0.78740157480314965" right="0.78740157480314965" top="0.98425196850393704" bottom="0.98425196850393704" header="0.51181102362204722" footer="0.51181102362204722"/>
  <pageSetup paperSize="9" scale="41"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T154"/>
  <sheetViews>
    <sheetView zoomScaleNormal="100" workbookViewId="0">
      <selection activeCell="F12" sqref="F12"/>
    </sheetView>
  </sheetViews>
  <sheetFormatPr baseColWidth="10" defaultColWidth="11.42578125" defaultRowHeight="12.75"/>
  <cols>
    <col min="1" max="1" width="3.7109375" style="1" customWidth="1"/>
    <col min="2" max="2" width="35.28515625" customWidth="1"/>
    <col min="3" max="3" width="20.7109375" style="1" customWidth="1"/>
    <col min="4" max="6" width="20.7109375" customWidth="1"/>
    <col min="7" max="7" width="20.7109375" style="2" customWidth="1"/>
  </cols>
  <sheetData>
    <row r="1" spans="1:20" s="7" customFormat="1" ht="21.75" customHeight="1">
      <c r="A1" s="17"/>
      <c r="B1" s="150" t="str">
        <f>IF('Formulation Pre-Products'!$C$2=Languages!A3,Languages!A138,Languages!B138)</f>
        <v>„Rinse-off“-Kosmetikprodukte: Berechnung zu Kriterium 3.3</v>
      </c>
      <c r="C1" s="18"/>
      <c r="D1" s="17"/>
      <c r="E1" s="233" t="str">
        <f>'Formulation Pre-Products'!F1</f>
        <v>Anlage 2 zur DE-UZ 203 (Ausgabe Januar 2020) V1</v>
      </c>
      <c r="G1" s="10"/>
      <c r="H1" s="19"/>
      <c r="I1" s="19"/>
      <c r="J1" s="19"/>
      <c r="K1" s="19"/>
      <c r="L1" s="19"/>
      <c r="M1" s="19"/>
      <c r="N1" s="19"/>
      <c r="O1" s="10"/>
      <c r="P1" s="10"/>
      <c r="Q1" s="10"/>
      <c r="R1" s="10"/>
      <c r="S1" s="10"/>
      <c r="T1" s="10"/>
    </row>
    <row r="2" spans="1:20" s="7" customFormat="1" ht="15.75">
      <c r="A2" s="24"/>
      <c r="B2" s="49"/>
      <c r="C2" s="49"/>
      <c r="D2" s="24"/>
      <c r="E2" s="21" t="str">
        <f>'Formulation Pre-Products'!F6</f>
        <v>(nur die rot unterlegten Felder auswählen oder ausfüllen)</v>
      </c>
      <c r="F2" s="52"/>
      <c r="G2" s="219"/>
      <c r="H2" s="19"/>
      <c r="I2" s="19"/>
      <c r="J2" s="19"/>
      <c r="K2" s="19"/>
      <c r="L2" s="19"/>
      <c r="M2" s="19"/>
      <c r="N2" s="19"/>
      <c r="O2" s="10"/>
      <c r="P2" s="10"/>
      <c r="Q2" s="10"/>
      <c r="R2" s="10"/>
      <c r="S2" s="10"/>
      <c r="T2" s="10"/>
    </row>
    <row r="3" spans="1:20" s="7" customFormat="1" ht="15.75">
      <c r="A3" s="488" t="str">
        <f>'Formulation Pre-Products'!A3</f>
        <v>Zeichennehmer:</v>
      </c>
      <c r="B3" s="489"/>
      <c r="C3" s="526">
        <f>'Formulation Pre-Products'!C3:E3</f>
        <v>0</v>
      </c>
      <c r="D3" s="526"/>
      <c r="E3" s="526"/>
      <c r="F3" s="217" t="str">
        <f>'Formulation Pre-Products'!G3</f>
        <v>Datum:</v>
      </c>
      <c r="G3" s="152">
        <f>'Formulation Pre-Products'!H3</f>
        <v>0</v>
      </c>
      <c r="H3" s="19"/>
      <c r="I3" s="19"/>
      <c r="J3" s="19"/>
      <c r="K3" s="19"/>
      <c r="L3" s="19"/>
      <c r="M3" s="19"/>
      <c r="N3" s="19"/>
      <c r="O3" s="10"/>
      <c r="P3" s="10"/>
      <c r="Q3" s="10"/>
      <c r="R3" s="10"/>
      <c r="S3" s="10"/>
      <c r="T3" s="10"/>
    </row>
    <row r="4" spans="1:20" s="7" customFormat="1" ht="15.75">
      <c r="A4" s="488" t="str">
        <f>'Formulation Pre-Products'!A4</f>
        <v>Zeichenanwender / Produktname:</v>
      </c>
      <c r="B4" s="489"/>
      <c r="C4" s="526">
        <f>'Formulation Pre-Products'!C4:E4</f>
        <v>0</v>
      </c>
      <c r="D4" s="526"/>
      <c r="E4" s="526"/>
      <c r="F4" s="217" t="str">
        <f>'Formulation Pre-Products'!G4</f>
        <v>Version:</v>
      </c>
      <c r="G4" s="153">
        <f>'Formulation Pre-Products'!H4</f>
        <v>0</v>
      </c>
      <c r="H4" s="19"/>
      <c r="I4" s="19"/>
      <c r="J4" s="19"/>
      <c r="K4" s="19"/>
      <c r="L4" s="19"/>
      <c r="M4" s="19"/>
      <c r="N4" s="19"/>
      <c r="O4" s="10"/>
      <c r="P4" s="10"/>
      <c r="Q4" s="10"/>
      <c r="R4" s="10"/>
      <c r="S4" s="10"/>
      <c r="T4" s="10"/>
    </row>
    <row r="5" spans="1:20" s="7" customFormat="1" ht="15.75">
      <c r="A5" s="488" t="str">
        <f>'Formulation Pre-Products'!A5</f>
        <v>Vertragsnummer:</v>
      </c>
      <c r="B5" s="489"/>
      <c r="C5" s="526">
        <f>'Formulation Pre-Products'!C5:E5</f>
        <v>0</v>
      </c>
      <c r="D5" s="526"/>
      <c r="E5" s="526"/>
      <c r="F5" s="151"/>
      <c r="G5" s="151"/>
      <c r="H5" s="19"/>
      <c r="I5" s="19"/>
      <c r="J5" s="19"/>
      <c r="K5" s="19"/>
      <c r="L5" s="19"/>
      <c r="M5" s="19"/>
      <c r="N5" s="19"/>
      <c r="O5" s="10"/>
      <c r="P5" s="10"/>
      <c r="Q5" s="10"/>
      <c r="R5" s="10"/>
      <c r="S5" s="10"/>
      <c r="T5" s="10"/>
    </row>
    <row r="6" spans="1:20" s="7" customFormat="1" ht="22.5">
      <c r="A6" s="488" t="str">
        <f>'Formulation Pre-Products'!A6</f>
        <v>Produktart:</v>
      </c>
      <c r="B6" s="489"/>
      <c r="C6" s="526">
        <f>'Formulation Pre-Products'!C6:E6</f>
        <v>0</v>
      </c>
      <c r="D6" s="526"/>
      <c r="E6" s="526"/>
      <c r="F6" s="220" t="str">
        <f>IF('Formulation Pre-Products'!$C$2=Languages!A3,Languages!A136,Languages!B136)</f>
        <v>Produktionszeitraum
von</v>
      </c>
      <c r="G6" s="221"/>
      <c r="H6" s="19"/>
      <c r="I6" s="19"/>
      <c r="J6" s="19"/>
      <c r="K6" s="19"/>
      <c r="L6" s="19"/>
      <c r="M6" s="19"/>
      <c r="N6" s="19"/>
      <c r="O6" s="10"/>
      <c r="P6" s="10"/>
      <c r="Q6" s="10"/>
      <c r="R6" s="10"/>
      <c r="S6" s="10"/>
      <c r="T6" s="10"/>
    </row>
    <row r="7" spans="1:20" ht="24" customHeight="1">
      <c r="A7" s="531" t="str">
        <f>IF('Formulation Pre-Products'!$C$2=Languages!A3,Languages!A130,Languages!B130)</f>
        <v>Produktionsmenge 
(der beantragten Rezeptur) in  t</v>
      </c>
      <c r="B7" s="532" t="str">
        <f>IF('Formulation Pre-Products'!$C$2=Languages!A9,Languages!A145,Languages!B145)</f>
        <v>Primary packaging and product residue in normal conditions of use (g) (=m2)</v>
      </c>
      <c r="C7" s="240"/>
      <c r="D7" s="19"/>
      <c r="E7" s="19"/>
      <c r="F7" s="222" t="str">
        <f>IF('Formulation Pre-Products'!$C$2=Languages!A3,Languages!A137,Languages!B137)</f>
        <v>bis</v>
      </c>
      <c r="G7" s="221"/>
      <c r="H7" s="19"/>
      <c r="I7" s="19"/>
      <c r="J7" s="19"/>
      <c r="K7" s="19"/>
      <c r="L7" s="19"/>
      <c r="M7" s="19"/>
      <c r="N7" s="19"/>
      <c r="O7" s="10"/>
      <c r="P7" s="10"/>
      <c r="Q7" s="10"/>
      <c r="R7" s="10"/>
      <c r="S7" s="10"/>
      <c r="T7" s="10"/>
    </row>
    <row r="8" spans="1:20" s="7" customFormat="1" ht="42" customHeight="1">
      <c r="A8" s="130" t="str">
        <f>'Formulation Pre-Products'!A8</f>
        <v>lfd.</v>
      </c>
      <c r="B8" s="223" t="str">
        <f>'Ingoing Substances'!B8</f>
        <v>Inhaltsstoff 3)</v>
      </c>
      <c r="C8" s="224" t="str">
        <f>'Formulation Pre-Products'!E8</f>
        <v>Gewicht
in der Rezeptur in</v>
      </c>
      <c r="D8" s="220" t="str">
        <f>B8</f>
        <v>Inhaltsstoff 3)</v>
      </c>
      <c r="E8" s="220" t="str">
        <f>IF('Formulation Pre-Products'!$C$2=Languages!A3,Languages!A127,Languages!B127)</f>
        <v>Palm/Palmkernöl-Anteil (in %)</v>
      </c>
      <c r="F8" s="220" t="str">
        <f>IF('Formulation Pre-Products'!$C$2=Languages!A3,Languages!A133,Languages!B133)</f>
        <v xml:space="preserve">Nachweis </v>
      </c>
      <c r="G8" s="220" t="str">
        <f>IF('Formulation Pre-Products'!$C$2=Languages!A3,Languages!A131,Languages!B131)</f>
        <v>Menge 
an Palm/Palmkernöl
(in  t) (Book&amp;Claim)</v>
      </c>
      <c r="H8" s="19"/>
      <c r="I8" s="19"/>
      <c r="J8" s="19"/>
      <c r="K8" s="19"/>
      <c r="L8" s="19"/>
      <c r="M8" s="19"/>
      <c r="N8" s="19"/>
      <c r="O8" s="10"/>
      <c r="P8" s="10"/>
      <c r="Q8" s="10"/>
      <c r="R8" s="10"/>
      <c r="S8" s="10"/>
      <c r="T8" s="10"/>
    </row>
    <row r="9" spans="1:20" s="7" customFormat="1" ht="33.75">
      <c r="A9" s="225" t="str">
        <f>'Formulation Pre-Products'!A9</f>
        <v>Nr.</v>
      </c>
      <c r="B9" s="225" t="str">
        <f>'Ingoing Substances'!B9</f>
        <v>Bezeichnung lt. IUPAC</v>
      </c>
      <c r="C9" s="126" t="str">
        <f>'Formulation Pre-Products'!E9</f>
        <v>Masse% 
(=g/100 g Produkt)</v>
      </c>
      <c r="D9" s="218" t="str">
        <f>IF('Formulation Pre-Products'!$C$2=Languages!A3,Languages!A128,Languages!B128)</f>
        <v>Spezifikation</v>
      </c>
      <c r="E9" s="218" t="str">
        <f>IF('Formulation Pre-Products'!$C$2=Languages!A3,Languages!A129,Languages!B129)</f>
        <v>(=Erklärung Hersteller des Produkts)</v>
      </c>
      <c r="F9" s="218" t="str">
        <f>IF('Formulation Pre-Products'!$C$2=Languages!A3,Languages!A140,Languages!B140)</f>
        <v>(bitte auswählen)</v>
      </c>
      <c r="G9" s="222" t="str">
        <f>IF('Formulation Pre-Products'!$C$2=Languages!A3,Languages!A132,Languages!B132)</f>
        <v>oder am Rohstoff
(in  t) (segregiert/Mass-Balance)</v>
      </c>
      <c r="H9" s="19"/>
      <c r="I9" s="19"/>
      <c r="J9" s="19"/>
      <c r="K9" s="19"/>
      <c r="L9" s="19"/>
      <c r="M9" s="19"/>
      <c r="N9" s="19"/>
      <c r="O9" s="10"/>
      <c r="P9" s="10"/>
      <c r="Q9" s="10"/>
      <c r="R9" s="10"/>
      <c r="S9" s="10"/>
      <c r="T9" s="10"/>
    </row>
    <row r="10" spans="1:20" ht="12.75" customHeight="1">
      <c r="A10" s="226">
        <v>1</v>
      </c>
      <c r="B10" s="246"/>
      <c r="C10" s="227"/>
      <c r="D10" s="228"/>
      <c r="E10" s="229"/>
      <c r="F10" s="230"/>
      <c r="G10" s="231"/>
      <c r="H10" s="57"/>
      <c r="I10" s="19"/>
      <c r="J10" s="19"/>
      <c r="K10" s="19"/>
      <c r="L10" s="19"/>
      <c r="M10" s="19"/>
      <c r="N10" s="19"/>
      <c r="O10" s="10"/>
      <c r="P10" s="10"/>
      <c r="Q10" s="10"/>
      <c r="R10" s="10"/>
      <c r="S10" s="10"/>
      <c r="T10" s="10"/>
    </row>
    <row r="11" spans="1:20" ht="15.75">
      <c r="A11" s="226">
        <v>2</v>
      </c>
      <c r="B11" s="246" t="str">
        <f>IF('Ingoing substances_DID'!S11="Y",'Ingoing substances_DID'!B11,"")</f>
        <v/>
      </c>
      <c r="C11" s="241" t="str">
        <f>IF('Ingoing substances_DID'!S11="Y",'Ingoing substances_DID'!G11,"")</f>
        <v/>
      </c>
      <c r="D11" s="241" t="str">
        <f>IF('Ingoing substances_DID'!S11="Y",'Ingoing Substances'!H11,"")</f>
        <v/>
      </c>
      <c r="E11" s="242"/>
      <c r="F11" s="242"/>
      <c r="G11" s="232" t="str">
        <f>IF(OR(F11=Languages!$A$134,F11=Languages!$B$134),($C$7*C11*E11/100)/100,IF(OR(F11=Languages!$A$135,F11=Languages!$B$135),($C$7*(C11/('Ingoing Substances'!E11/100)))/100,""))</f>
        <v/>
      </c>
      <c r="H11" s="57"/>
      <c r="I11" s="19"/>
      <c r="J11" s="19"/>
      <c r="K11" s="19"/>
      <c r="L11" s="19"/>
      <c r="M11" s="19"/>
      <c r="N11" s="19"/>
      <c r="O11" s="10"/>
      <c r="P11" s="10"/>
      <c r="Q11" s="10"/>
      <c r="R11" s="10"/>
      <c r="S11" s="10"/>
      <c r="T11" s="10"/>
    </row>
    <row r="12" spans="1:20" ht="15.75">
      <c r="A12" s="226">
        <v>3</v>
      </c>
      <c r="B12" s="246" t="str">
        <f>IF('Ingoing substances_DID'!S12="Y",'Ingoing substances_DID'!B12,"")</f>
        <v/>
      </c>
      <c r="C12" s="241" t="str">
        <f>IF('Ingoing substances_DID'!S12="Y",'Ingoing substances_DID'!G12,"")</f>
        <v/>
      </c>
      <c r="D12" s="241" t="str">
        <f>IF('Ingoing substances_DID'!S12="Y",'Ingoing Substances'!H12,"")</f>
        <v/>
      </c>
      <c r="E12" s="242"/>
      <c r="F12" s="242"/>
      <c r="G12" s="232" t="str">
        <f>IF(OR(F12=Languages!$A$134,F12=Languages!$B$134),($C$7*C12*E12/100)/100,IF(OR(F12=Languages!$A$135,F12=Languages!$B$135),($C$7*(C12/('Ingoing Substances'!E12/100)))/100,""))</f>
        <v/>
      </c>
      <c r="H12" s="57"/>
      <c r="I12" s="19"/>
      <c r="J12" s="19"/>
      <c r="K12" s="19"/>
      <c r="L12" s="19"/>
      <c r="M12" s="19"/>
      <c r="N12" s="19"/>
      <c r="O12" s="10"/>
      <c r="P12" s="10"/>
      <c r="Q12" s="10"/>
      <c r="R12" s="10"/>
      <c r="S12" s="10"/>
      <c r="T12" s="10"/>
    </row>
    <row r="13" spans="1:20" ht="15.75">
      <c r="A13" s="226">
        <v>4</v>
      </c>
      <c r="B13" s="246" t="str">
        <f>IF('Ingoing substances_DID'!S13="Y",'Ingoing substances_DID'!B13,"")</f>
        <v/>
      </c>
      <c r="C13" s="241" t="str">
        <f>IF('Ingoing substances_DID'!S13="Y",'Ingoing substances_DID'!G13,"")</f>
        <v/>
      </c>
      <c r="D13" s="241" t="str">
        <f>IF('Ingoing substances_DID'!S13="Y",'Ingoing Substances'!H13,"")</f>
        <v/>
      </c>
      <c r="E13" s="242"/>
      <c r="F13" s="242"/>
      <c r="G13" s="232" t="str">
        <f>IF(OR(F13=Languages!$A$134,F13=Languages!$B$134),($C$7*C13*E13/100)/100,IF(OR(F13=Languages!$A$135,F13=Languages!$B$135),($C$7*(C13/('Ingoing Substances'!E13/100)))/100,""))</f>
        <v/>
      </c>
      <c r="H13" s="57"/>
      <c r="I13" s="19"/>
      <c r="J13" s="19"/>
      <c r="K13" s="19"/>
      <c r="L13" s="19"/>
      <c r="M13" s="19"/>
      <c r="N13" s="19"/>
      <c r="O13" s="10"/>
      <c r="P13" s="10"/>
      <c r="Q13" s="10"/>
      <c r="R13" s="10"/>
      <c r="S13" s="10"/>
      <c r="T13" s="10"/>
    </row>
    <row r="14" spans="1:20" ht="15.75">
      <c r="A14" s="226">
        <v>5</v>
      </c>
      <c r="B14" s="246" t="str">
        <f>IF('Ingoing substances_DID'!S14="Y",'Ingoing substances_DID'!B14,"")</f>
        <v/>
      </c>
      <c r="C14" s="241" t="str">
        <f>IF('Ingoing substances_DID'!S14="Y",'Ingoing substances_DID'!G14,"")</f>
        <v/>
      </c>
      <c r="D14" s="241" t="str">
        <f>IF('Ingoing substances_DID'!S14="Y",'Ingoing Substances'!H14,"")</f>
        <v/>
      </c>
      <c r="E14" s="242"/>
      <c r="F14" s="242"/>
      <c r="G14" s="232" t="str">
        <f>IF(OR(F14=Languages!$A$134,F14=Languages!$B$134),($C$7*C14*E14/100)/100,IF(OR(F14=Languages!$A$135,F14=Languages!$B$135),($C$7*(C14/('Ingoing Substances'!E14/100)))/100,""))</f>
        <v/>
      </c>
      <c r="H14" s="57"/>
      <c r="I14" s="19"/>
      <c r="J14" s="19"/>
      <c r="K14" s="19"/>
      <c r="L14" s="19"/>
      <c r="M14" s="19"/>
      <c r="N14" s="19"/>
      <c r="O14" s="10"/>
      <c r="P14" s="10"/>
      <c r="Q14" s="10"/>
      <c r="R14" s="10"/>
      <c r="S14" s="10"/>
      <c r="T14" s="10"/>
    </row>
    <row r="15" spans="1:20" ht="15.75">
      <c r="A15" s="226">
        <v>6</v>
      </c>
      <c r="B15" s="246" t="str">
        <f>IF('Ingoing substances_DID'!S15="Y",'Ingoing substances_DID'!B15,"")</f>
        <v/>
      </c>
      <c r="C15" s="241" t="str">
        <f>IF('Ingoing substances_DID'!S15="Y",'Ingoing substances_DID'!G15,"")</f>
        <v/>
      </c>
      <c r="D15" s="241" t="str">
        <f>IF('Ingoing substances_DID'!S15="Y",'Ingoing Substances'!H15,"")</f>
        <v/>
      </c>
      <c r="E15" s="242"/>
      <c r="F15" s="242"/>
      <c r="G15" s="232" t="str">
        <f>IF(OR(F15=Languages!$A$134,F15=Languages!$B$134),($C$7*C15*E15/100)/100,IF(OR(F15=Languages!$A$135,F15=Languages!$B$135),($C$7*(C15/('Ingoing Substances'!E15/100)))/100,""))</f>
        <v/>
      </c>
      <c r="H15" s="57"/>
      <c r="I15" s="19"/>
      <c r="J15" s="19"/>
      <c r="K15" s="19"/>
      <c r="L15" s="19"/>
      <c r="M15" s="19"/>
      <c r="N15" s="19"/>
      <c r="O15" s="10"/>
      <c r="P15" s="10"/>
      <c r="Q15" s="10"/>
      <c r="R15" s="10"/>
      <c r="S15" s="10"/>
      <c r="T15" s="10"/>
    </row>
    <row r="16" spans="1:20" ht="15.75">
      <c r="A16" s="226">
        <v>7</v>
      </c>
      <c r="B16" s="246" t="str">
        <f>IF('Ingoing substances_DID'!S16="Y",'Ingoing substances_DID'!B16,"")</f>
        <v/>
      </c>
      <c r="C16" s="241" t="str">
        <f>IF('Ingoing substances_DID'!S16="Y",'Ingoing substances_DID'!G16,"")</f>
        <v/>
      </c>
      <c r="D16" s="241" t="str">
        <f>IF('Ingoing substances_DID'!S16="Y",'Ingoing Substances'!H16,"")</f>
        <v/>
      </c>
      <c r="E16" s="242"/>
      <c r="F16" s="242"/>
      <c r="G16" s="232" t="str">
        <f>IF(OR(F16=Languages!$A$134,F16=Languages!$B$134),($C$7*C16*E16/100)/100,IF(OR(F16=Languages!$A$135,F16=Languages!$B$135),($C$7*(C16/('Ingoing Substances'!E16/100)))/100,""))</f>
        <v/>
      </c>
      <c r="H16" s="57"/>
      <c r="I16" s="19"/>
      <c r="J16" s="19"/>
      <c r="K16" s="19"/>
      <c r="L16" s="19"/>
      <c r="M16" s="19"/>
      <c r="N16" s="19"/>
      <c r="O16" s="10"/>
      <c r="P16" s="10"/>
      <c r="Q16" s="10"/>
      <c r="R16" s="10"/>
      <c r="S16" s="10"/>
      <c r="T16" s="10"/>
    </row>
    <row r="17" spans="1:20" ht="15.75">
      <c r="A17" s="226">
        <v>8</v>
      </c>
      <c r="B17" s="246" t="str">
        <f>IF('Ingoing substances_DID'!S17="Y",'Ingoing substances_DID'!B17,"")</f>
        <v/>
      </c>
      <c r="C17" s="241" t="str">
        <f>IF('Ingoing substances_DID'!S17="Y",'Ingoing substances_DID'!G17,"")</f>
        <v/>
      </c>
      <c r="D17" s="241" t="str">
        <f>IF('Ingoing substances_DID'!S17="Y",'Ingoing Substances'!H17,"")</f>
        <v/>
      </c>
      <c r="E17" s="242"/>
      <c r="F17" s="242"/>
      <c r="G17" s="232" t="str">
        <f>IF(OR(F17=Languages!$A$134,F17=Languages!$B$134),($C$7*C17*E17/100)/100,IF(OR(F17=Languages!$A$135,F17=Languages!$B$135),($C$7*(C17/('Ingoing Substances'!E17/100)))/100,""))</f>
        <v/>
      </c>
      <c r="H17" s="57"/>
      <c r="I17" s="19"/>
      <c r="J17" s="19"/>
      <c r="K17" s="19"/>
      <c r="L17" s="19"/>
      <c r="M17" s="19"/>
      <c r="N17" s="19"/>
      <c r="O17" s="10"/>
      <c r="P17" s="10"/>
      <c r="Q17" s="10"/>
      <c r="R17" s="10"/>
      <c r="S17" s="10"/>
      <c r="T17" s="10"/>
    </row>
    <row r="18" spans="1:20" ht="15.75">
      <c r="A18" s="226">
        <v>9</v>
      </c>
      <c r="B18" s="246" t="str">
        <f>IF('Ingoing substances_DID'!S18="Y",'Ingoing substances_DID'!B18,"")</f>
        <v/>
      </c>
      <c r="C18" s="241" t="str">
        <f>IF('Ingoing substances_DID'!S18="Y",'Ingoing substances_DID'!G18,"")</f>
        <v/>
      </c>
      <c r="D18" s="241" t="str">
        <f>IF('Ingoing substances_DID'!S18="Y",'Ingoing Substances'!H18,"")</f>
        <v/>
      </c>
      <c r="E18" s="242"/>
      <c r="F18" s="242"/>
      <c r="G18" s="232" t="str">
        <f>IF(OR(F18=Languages!$A$134,F18=Languages!$B$134),($C$7*C18*E18/100)/100,IF(OR(F18=Languages!$A$135,F18=Languages!$B$135),($C$7*(C18/('Ingoing Substances'!E18/100)))/100,""))</f>
        <v/>
      </c>
      <c r="H18" s="57"/>
      <c r="I18" s="19"/>
      <c r="J18" s="19"/>
      <c r="K18" s="19"/>
      <c r="L18" s="19"/>
      <c r="M18" s="19"/>
      <c r="N18" s="19"/>
      <c r="O18" s="10"/>
      <c r="P18" s="10"/>
      <c r="Q18" s="10"/>
      <c r="R18" s="10"/>
      <c r="S18" s="10"/>
      <c r="T18" s="10"/>
    </row>
    <row r="19" spans="1:20" ht="15.75">
      <c r="A19" s="226">
        <v>10</v>
      </c>
      <c r="B19" s="246" t="str">
        <f>IF('Ingoing substances_DID'!S19="Y",'Ingoing substances_DID'!B19,"")</f>
        <v/>
      </c>
      <c r="C19" s="241" t="str">
        <f>IF('Ingoing substances_DID'!S19="Y",'Ingoing substances_DID'!G19,"")</f>
        <v/>
      </c>
      <c r="D19" s="241" t="str">
        <f>IF('Ingoing substances_DID'!S19="Y",'Ingoing Substances'!H19,"")</f>
        <v/>
      </c>
      <c r="E19" s="242"/>
      <c r="F19" s="242"/>
      <c r="G19" s="232" t="str">
        <f>IF(OR(F19=Languages!$A$134,F19=Languages!$B$134),($C$7*C19*E19/100)/100,IF(OR(F19=Languages!$A$135,F19=Languages!$B$135),($C$7*(C19/('Ingoing Substances'!E19/100)))/100,""))</f>
        <v/>
      </c>
      <c r="H19" s="57"/>
      <c r="I19" s="19"/>
      <c r="J19" s="19"/>
      <c r="K19" s="19"/>
      <c r="L19" s="19"/>
      <c r="M19" s="19"/>
      <c r="N19" s="19"/>
      <c r="O19" s="10"/>
      <c r="P19" s="10"/>
      <c r="Q19" s="10"/>
      <c r="R19" s="10"/>
      <c r="S19" s="10"/>
      <c r="T19" s="10"/>
    </row>
    <row r="20" spans="1:20" ht="15.75">
      <c r="A20" s="226">
        <v>11</v>
      </c>
      <c r="B20" s="246" t="str">
        <f>IF('Ingoing substances_DID'!S20="Y",'Ingoing substances_DID'!B20,"")</f>
        <v/>
      </c>
      <c r="C20" s="241" t="str">
        <f>IF('Ingoing substances_DID'!S20="Y",'Ingoing substances_DID'!G20,"")</f>
        <v/>
      </c>
      <c r="D20" s="241" t="str">
        <f>IF('Ingoing substances_DID'!S20="Y",'Ingoing Substances'!H20,"")</f>
        <v/>
      </c>
      <c r="E20" s="242"/>
      <c r="F20" s="242"/>
      <c r="G20" s="232" t="str">
        <f>IF(OR(F20=Languages!$A$134,F20=Languages!$B$134),($C$7*C20*E20/100)/100,IF(OR(F20=Languages!$A$135,F20=Languages!$B$135),($C$7*(C20/('Ingoing Substances'!E20/100)))/100,""))</f>
        <v/>
      </c>
      <c r="H20" s="57"/>
      <c r="I20" s="19"/>
      <c r="J20" s="19"/>
      <c r="K20" s="19"/>
      <c r="L20" s="19"/>
      <c r="M20" s="19"/>
      <c r="N20" s="19"/>
      <c r="O20" s="10"/>
      <c r="P20" s="10"/>
      <c r="Q20" s="10"/>
      <c r="R20" s="10"/>
      <c r="S20" s="10"/>
      <c r="T20" s="10"/>
    </row>
    <row r="21" spans="1:20" ht="15.75">
      <c r="A21" s="226">
        <v>12</v>
      </c>
      <c r="B21" s="246" t="str">
        <f>IF('Ingoing substances_DID'!S21="Y",'Ingoing substances_DID'!B21,"")</f>
        <v/>
      </c>
      <c r="C21" s="241" t="str">
        <f>IF('Ingoing substances_DID'!S21="Y",'Ingoing substances_DID'!G21,"")</f>
        <v/>
      </c>
      <c r="D21" s="241" t="str">
        <f>IF('Ingoing substances_DID'!S21="Y",'Ingoing Substances'!H21,"")</f>
        <v/>
      </c>
      <c r="E21" s="242"/>
      <c r="F21" s="242"/>
      <c r="G21" s="232" t="str">
        <f>IF(OR(F21=Languages!$A$134,F21=Languages!$B$134),($C$7*C21*E21/100)/100,IF(OR(F21=Languages!$A$135,F21=Languages!$B$135),($C$7*(C21/('Ingoing Substances'!E21/100)))/100,""))</f>
        <v/>
      </c>
      <c r="H21" s="57"/>
      <c r="I21" s="19"/>
      <c r="J21" s="19"/>
      <c r="K21" s="19"/>
      <c r="L21" s="19"/>
      <c r="M21" s="19"/>
      <c r="N21" s="19"/>
      <c r="O21" s="10"/>
      <c r="P21" s="10"/>
      <c r="Q21" s="10"/>
      <c r="R21" s="10"/>
      <c r="S21" s="10"/>
      <c r="T21" s="10"/>
    </row>
    <row r="22" spans="1:20" ht="15.75">
      <c r="A22" s="226">
        <v>13</v>
      </c>
      <c r="B22" s="246" t="str">
        <f>IF('Ingoing substances_DID'!S22="Y",'Ingoing substances_DID'!B22,"")</f>
        <v/>
      </c>
      <c r="C22" s="241" t="str">
        <f>IF('Ingoing substances_DID'!S22="Y",'Ingoing substances_DID'!G22,"")</f>
        <v/>
      </c>
      <c r="D22" s="241" t="str">
        <f>IF('Ingoing substances_DID'!S22="Y",'Ingoing Substances'!H22,"")</f>
        <v/>
      </c>
      <c r="E22" s="242"/>
      <c r="F22" s="242"/>
      <c r="G22" s="232" t="str">
        <f>IF(OR(F22=Languages!$A$134,F22=Languages!$B$134),($C$7*C22*E22/100)/100,IF(OR(F22=Languages!$A$135,F22=Languages!$B$135),($C$7*(C22/('Ingoing Substances'!E22/100)))/100,""))</f>
        <v/>
      </c>
      <c r="H22" s="57"/>
      <c r="I22" s="19"/>
      <c r="J22" s="19"/>
      <c r="K22" s="19"/>
      <c r="L22" s="19"/>
      <c r="M22" s="19"/>
      <c r="N22" s="19"/>
      <c r="O22" s="10"/>
      <c r="P22" s="10"/>
      <c r="Q22" s="10"/>
      <c r="R22" s="10"/>
      <c r="S22" s="10"/>
      <c r="T22" s="10"/>
    </row>
    <row r="23" spans="1:20" ht="15.75">
      <c r="A23" s="226">
        <v>14</v>
      </c>
      <c r="B23" s="246" t="str">
        <f>IF('Ingoing substances_DID'!S23="Y",'Ingoing substances_DID'!B23,"")</f>
        <v/>
      </c>
      <c r="C23" s="241" t="str">
        <f>IF('Ingoing substances_DID'!S23="Y",'Ingoing substances_DID'!G23,"")</f>
        <v/>
      </c>
      <c r="D23" s="241" t="str">
        <f>IF('Ingoing substances_DID'!S23="Y",'Ingoing Substances'!H23,"")</f>
        <v/>
      </c>
      <c r="E23" s="242"/>
      <c r="F23" s="242"/>
      <c r="G23" s="232" t="str">
        <f>IF(OR(F23=Languages!$A$134,F23=Languages!$B$134),($C$7*C23*E23/100)/100,IF(OR(F23=Languages!$A$135,F23=Languages!$B$135),($C$7*(C23/('Ingoing Substances'!E23/100)))/100,""))</f>
        <v/>
      </c>
      <c r="H23" s="57"/>
      <c r="I23" s="19"/>
      <c r="J23" s="19"/>
      <c r="K23" s="19"/>
      <c r="L23" s="19"/>
      <c r="M23" s="19"/>
      <c r="N23" s="19"/>
      <c r="O23" s="10"/>
      <c r="P23" s="10"/>
      <c r="Q23" s="10"/>
      <c r="R23" s="10"/>
      <c r="S23" s="10"/>
      <c r="T23" s="10"/>
    </row>
    <row r="24" spans="1:20" ht="15.75">
      <c r="A24" s="226">
        <v>15</v>
      </c>
      <c r="B24" s="246" t="str">
        <f>IF('Ingoing substances_DID'!S24="Y",'Ingoing substances_DID'!B24,"")</f>
        <v/>
      </c>
      <c r="C24" s="241" t="str">
        <f>IF('Ingoing substances_DID'!S24="Y",'Ingoing substances_DID'!G24,"")</f>
        <v/>
      </c>
      <c r="D24" s="241" t="str">
        <f>IF('Ingoing substances_DID'!S24="Y",'Ingoing Substances'!H24,"")</f>
        <v/>
      </c>
      <c r="E24" s="242"/>
      <c r="F24" s="242"/>
      <c r="G24" s="232" t="str">
        <f>IF(OR(F24=Languages!$A$134,F24=Languages!$B$134),($C$7*C24*E24/100)/100,IF(OR(F24=Languages!$A$135,F24=Languages!$B$135),($C$7*(C24/('Ingoing Substances'!E24/100)))/100,""))</f>
        <v/>
      </c>
      <c r="H24" s="57"/>
      <c r="I24" s="19"/>
      <c r="J24" s="19"/>
      <c r="K24" s="19"/>
      <c r="L24" s="19"/>
      <c r="M24" s="19"/>
      <c r="N24" s="19"/>
      <c r="O24" s="10"/>
      <c r="P24" s="10"/>
      <c r="Q24" s="10"/>
      <c r="R24" s="10"/>
      <c r="S24" s="10"/>
      <c r="T24" s="10"/>
    </row>
    <row r="25" spans="1:20" ht="15.75">
      <c r="A25" s="226">
        <v>16</v>
      </c>
      <c r="B25" s="246" t="str">
        <f>IF('Ingoing substances_DID'!S25="Y",'Ingoing substances_DID'!B25,"")</f>
        <v/>
      </c>
      <c r="C25" s="241" t="str">
        <f>IF('Ingoing substances_DID'!S25="Y",'Ingoing substances_DID'!G25,"")</f>
        <v/>
      </c>
      <c r="D25" s="241" t="str">
        <f>IF('Ingoing substances_DID'!S25="Y",'Ingoing Substances'!H25,"")</f>
        <v/>
      </c>
      <c r="E25" s="242"/>
      <c r="F25" s="242"/>
      <c r="G25" s="232" t="str">
        <f>IF(OR(F25=Languages!$A$134,F25=Languages!$B$134),($C$7*C25*E25/100)/100,IF(OR(F25=Languages!$A$135,F25=Languages!$B$135),($C$7*(C25/('Ingoing Substances'!E25/100)))/100,""))</f>
        <v/>
      </c>
      <c r="H25" s="57"/>
      <c r="I25" s="19"/>
      <c r="J25" s="19"/>
      <c r="K25" s="19"/>
      <c r="L25" s="19"/>
      <c r="M25" s="19"/>
      <c r="N25" s="19"/>
      <c r="O25" s="10"/>
      <c r="P25" s="10"/>
      <c r="Q25" s="10"/>
      <c r="R25" s="10"/>
      <c r="S25" s="10"/>
      <c r="T25" s="10"/>
    </row>
    <row r="26" spans="1:20" ht="15.75">
      <c r="A26" s="226">
        <v>17</v>
      </c>
      <c r="B26" s="246" t="str">
        <f>IF('Ingoing substances_DID'!S26="Y",'Ingoing substances_DID'!B26,"")</f>
        <v/>
      </c>
      <c r="C26" s="241" t="str">
        <f>IF('Ingoing substances_DID'!S26="Y",'Ingoing substances_DID'!G26,"")</f>
        <v/>
      </c>
      <c r="D26" s="241" t="str">
        <f>IF('Ingoing substances_DID'!S26="Y",'Ingoing Substances'!H26,"")</f>
        <v/>
      </c>
      <c r="E26" s="242"/>
      <c r="F26" s="242"/>
      <c r="G26" s="232" t="str">
        <f>IF(OR(F26=Languages!$A$134,F26=Languages!$B$134),($C$7*C26*E26/100)/100,IF(OR(F26=Languages!$A$135,F26=Languages!$B$135),($C$7*(C26/('Ingoing Substances'!E26/100)))/100,""))</f>
        <v/>
      </c>
      <c r="H26" s="57"/>
      <c r="I26" s="19"/>
      <c r="J26" s="19"/>
      <c r="K26" s="19"/>
      <c r="L26" s="19"/>
      <c r="M26" s="19"/>
      <c r="N26" s="19"/>
      <c r="O26" s="10"/>
      <c r="P26" s="10"/>
      <c r="Q26" s="10"/>
      <c r="R26" s="10"/>
      <c r="S26" s="10"/>
      <c r="T26" s="10"/>
    </row>
    <row r="27" spans="1:20" ht="15.75">
      <c r="A27" s="226">
        <v>18</v>
      </c>
      <c r="B27" s="246" t="str">
        <f>IF('Ingoing substances_DID'!S27="Y",'Ingoing substances_DID'!B27,"")</f>
        <v/>
      </c>
      <c r="C27" s="241" t="str">
        <f>IF('Ingoing substances_DID'!S27="Y",'Ingoing substances_DID'!G27,"")</f>
        <v/>
      </c>
      <c r="D27" s="241" t="str">
        <f>IF('Ingoing substances_DID'!S27="Y",'Ingoing Substances'!H27,"")</f>
        <v/>
      </c>
      <c r="E27" s="242"/>
      <c r="F27" s="242"/>
      <c r="G27" s="232" t="str">
        <f>IF(OR(F27=Languages!$A$134,F27=Languages!$B$134),($C$7*C27*E27/100)/100,IF(OR(F27=Languages!$A$135,F27=Languages!$B$135),($C$7*(C27/('Ingoing Substances'!E27/100)))/100,""))</f>
        <v/>
      </c>
      <c r="H27" s="57"/>
      <c r="I27" s="19"/>
      <c r="J27" s="19"/>
      <c r="K27" s="19"/>
      <c r="L27" s="19"/>
      <c r="M27" s="19"/>
      <c r="N27" s="19"/>
      <c r="O27" s="10"/>
      <c r="P27" s="10"/>
      <c r="Q27" s="10"/>
      <c r="R27" s="10"/>
      <c r="S27" s="10"/>
      <c r="T27" s="10"/>
    </row>
    <row r="28" spans="1:20" ht="15.75">
      <c r="A28" s="226">
        <v>19</v>
      </c>
      <c r="B28" s="246" t="str">
        <f>IF('Ingoing substances_DID'!S28="Y",'Ingoing substances_DID'!B28,"")</f>
        <v/>
      </c>
      <c r="C28" s="241" t="str">
        <f>IF('Ingoing substances_DID'!S28="Y",'Ingoing substances_DID'!G28,"")</f>
        <v/>
      </c>
      <c r="D28" s="241" t="str">
        <f>IF('Ingoing substances_DID'!S28="Y",'Ingoing Substances'!H28,"")</f>
        <v/>
      </c>
      <c r="E28" s="242"/>
      <c r="F28" s="242"/>
      <c r="G28" s="232" t="str">
        <f>IF(OR(F28=Languages!$A$134,F28=Languages!$B$134),($C$7*C28*E28/100)/100,IF(OR(F28=Languages!$A$135,F28=Languages!$B$135),($C$7*(C28/('Ingoing Substances'!E28/100)))/100,""))</f>
        <v/>
      </c>
      <c r="H28" s="57"/>
      <c r="I28" s="19"/>
      <c r="J28" s="19"/>
      <c r="K28" s="19"/>
      <c r="L28" s="19"/>
      <c r="M28" s="19"/>
      <c r="N28" s="19"/>
      <c r="O28" s="10"/>
      <c r="P28" s="10"/>
      <c r="Q28" s="10"/>
      <c r="R28" s="10"/>
      <c r="S28" s="10"/>
      <c r="T28" s="10"/>
    </row>
    <row r="29" spans="1:20" ht="15.75">
      <c r="A29" s="226">
        <v>20</v>
      </c>
      <c r="B29" s="246" t="str">
        <f>IF('Ingoing substances_DID'!S29="Y",'Ingoing substances_DID'!B29,"")</f>
        <v/>
      </c>
      <c r="C29" s="241" t="str">
        <f>IF('Ingoing substances_DID'!S29="Y",'Ingoing substances_DID'!G29,"")</f>
        <v/>
      </c>
      <c r="D29" s="241" t="str">
        <f>IF('Ingoing substances_DID'!S29="Y",'Ingoing Substances'!H29,"")</f>
        <v/>
      </c>
      <c r="E29" s="242"/>
      <c r="F29" s="242"/>
      <c r="G29" s="232" t="str">
        <f>IF(OR(F29=Languages!$A$134,F29=Languages!$B$134),($C$7*C29*E29/100)/100,IF(OR(F29=Languages!$A$135,F29=Languages!$B$135),($C$7*(C29/('Ingoing Substances'!E29/100)))/100,""))</f>
        <v/>
      </c>
      <c r="H29" s="57"/>
      <c r="I29" s="19"/>
      <c r="J29" s="19"/>
      <c r="K29" s="19"/>
      <c r="L29" s="19"/>
      <c r="M29" s="19"/>
      <c r="N29" s="19"/>
      <c r="O29" s="10"/>
      <c r="P29" s="10"/>
      <c r="Q29" s="10"/>
      <c r="R29" s="10"/>
      <c r="S29" s="10"/>
      <c r="T29" s="10"/>
    </row>
    <row r="30" spans="1:20" ht="15.75">
      <c r="A30" s="226">
        <v>21</v>
      </c>
      <c r="B30" s="246" t="str">
        <f>IF('Ingoing substances_DID'!S30="Y",'Ingoing substances_DID'!B30,"")</f>
        <v/>
      </c>
      <c r="C30" s="241" t="str">
        <f>IF('Ingoing substances_DID'!S30="Y",'Ingoing substances_DID'!G30,"")</f>
        <v/>
      </c>
      <c r="D30" s="241" t="str">
        <f>IF('Ingoing substances_DID'!S30="Y",'Ingoing Substances'!H30,"")</f>
        <v/>
      </c>
      <c r="E30" s="242"/>
      <c r="F30" s="242"/>
      <c r="G30" s="232" t="str">
        <f>IF(OR(F30=Languages!$A$134,F30=Languages!$B$134),($C$7*C30*E30/100)/100,IF(OR(F30=Languages!$A$135,F30=Languages!$B$135),($C$7*(C30/('Ingoing Substances'!E30/100)))/100,""))</f>
        <v/>
      </c>
      <c r="H30" s="57"/>
      <c r="I30" s="19"/>
      <c r="J30" s="19"/>
      <c r="K30" s="19"/>
      <c r="L30" s="19"/>
      <c r="M30" s="19"/>
      <c r="N30" s="19"/>
      <c r="O30" s="10"/>
      <c r="P30" s="10"/>
      <c r="Q30" s="10"/>
      <c r="R30" s="10"/>
      <c r="S30" s="10"/>
      <c r="T30" s="10"/>
    </row>
    <row r="31" spans="1:20" ht="15.75">
      <c r="A31" s="226">
        <v>22</v>
      </c>
      <c r="B31" s="246" t="str">
        <f>IF('Ingoing substances_DID'!S31="Y",'Ingoing substances_DID'!B31,"")</f>
        <v/>
      </c>
      <c r="C31" s="241" t="str">
        <f>IF('Ingoing substances_DID'!S31="Y",'Ingoing substances_DID'!G31,"")</f>
        <v/>
      </c>
      <c r="D31" s="241" t="str">
        <f>IF('Ingoing substances_DID'!S31="Y",'Ingoing Substances'!H31,"")</f>
        <v/>
      </c>
      <c r="E31" s="242"/>
      <c r="F31" s="242"/>
      <c r="G31" s="232" t="str">
        <f>IF(OR(F31=Languages!$A$134,F31=Languages!$B$134),($C$7*C31*E31/100)/100,IF(OR(F31=Languages!$A$135,F31=Languages!$B$135),($C$7*(C31/('Ingoing Substances'!E31/100)))/100,""))</f>
        <v/>
      </c>
      <c r="H31" s="57"/>
      <c r="I31" s="19"/>
      <c r="J31" s="19"/>
      <c r="K31" s="19"/>
      <c r="L31" s="19"/>
      <c r="M31" s="19"/>
      <c r="N31" s="19"/>
      <c r="O31" s="10"/>
      <c r="P31" s="10"/>
      <c r="Q31" s="10"/>
      <c r="R31" s="10"/>
      <c r="S31" s="10"/>
      <c r="T31" s="10"/>
    </row>
    <row r="32" spans="1:20" ht="15.75">
      <c r="A32" s="226">
        <v>23</v>
      </c>
      <c r="B32" s="246" t="str">
        <f>IF('Ingoing substances_DID'!S32="Y",'Ingoing substances_DID'!B32,"")</f>
        <v/>
      </c>
      <c r="C32" s="241" t="str">
        <f>IF('Ingoing substances_DID'!S32="Y",'Ingoing substances_DID'!G32,"")</f>
        <v/>
      </c>
      <c r="D32" s="241" t="str">
        <f>IF('Ingoing substances_DID'!S32="Y",'Ingoing Substances'!H32,"")</f>
        <v/>
      </c>
      <c r="E32" s="242"/>
      <c r="F32" s="242"/>
      <c r="G32" s="232" t="str">
        <f>IF(OR(F32=Languages!$A$134,F32=Languages!$B$134),($C$7*C32*E32/100)/100,IF(OR(F32=Languages!$A$135,F32=Languages!$B$135),($C$7*(C32/('Ingoing Substances'!E32/100)))/100,""))</f>
        <v/>
      </c>
      <c r="H32" s="57"/>
      <c r="I32" s="19"/>
      <c r="J32" s="19"/>
      <c r="K32" s="19"/>
      <c r="L32" s="19"/>
      <c r="M32" s="19"/>
      <c r="N32" s="19"/>
      <c r="O32" s="10"/>
      <c r="P32" s="10"/>
      <c r="Q32" s="10"/>
      <c r="R32" s="10"/>
      <c r="S32" s="10"/>
      <c r="T32" s="10"/>
    </row>
    <row r="33" spans="1:20" ht="15.75">
      <c r="A33" s="226">
        <v>24</v>
      </c>
      <c r="B33" s="246" t="str">
        <f>IF('Ingoing substances_DID'!S33="Y",'Ingoing substances_DID'!B33,"")</f>
        <v/>
      </c>
      <c r="C33" s="241" t="str">
        <f>IF('Ingoing substances_DID'!S33="Y",'Ingoing substances_DID'!G33,"")</f>
        <v/>
      </c>
      <c r="D33" s="241" t="str">
        <f>IF('Ingoing substances_DID'!S33="Y",'Ingoing Substances'!H33,"")</f>
        <v/>
      </c>
      <c r="E33" s="242"/>
      <c r="F33" s="242"/>
      <c r="G33" s="232" t="str">
        <f>IF(OR(F33=Languages!$A$134,F33=Languages!$B$134),($C$7*C33*E33/100)/100,IF(OR(F33=Languages!$A$135,F33=Languages!$B$135),($C$7*(C33/('Ingoing Substances'!E33/100)))/100,""))</f>
        <v/>
      </c>
      <c r="H33" s="57"/>
      <c r="I33" s="19"/>
      <c r="J33" s="19"/>
      <c r="K33" s="19"/>
      <c r="L33" s="19"/>
      <c r="M33" s="19"/>
      <c r="N33" s="19"/>
      <c r="O33" s="10"/>
      <c r="P33" s="10"/>
      <c r="Q33" s="10"/>
      <c r="R33" s="10"/>
      <c r="S33" s="10"/>
      <c r="T33" s="10"/>
    </row>
    <row r="34" spans="1:20" ht="15.75">
      <c r="A34" s="226">
        <v>25</v>
      </c>
      <c r="B34" s="246" t="str">
        <f>IF('Ingoing substances_DID'!S34="Y",'Ingoing substances_DID'!B34,"")</f>
        <v/>
      </c>
      <c r="C34" s="241" t="str">
        <f>IF('Ingoing substances_DID'!S34="Y",'Ingoing substances_DID'!G34,"")</f>
        <v/>
      </c>
      <c r="D34" s="241" t="str">
        <f>IF('Ingoing substances_DID'!S34="Y",'Ingoing Substances'!H34,"")</f>
        <v/>
      </c>
      <c r="E34" s="242"/>
      <c r="F34" s="242"/>
      <c r="G34" s="232" t="str">
        <f>IF(OR(F34=Languages!$A$134,F34=Languages!$B$134),($C$7*C34*E34/100)/100,IF(OR(F34=Languages!$A$135,F34=Languages!$B$135),($C$7*(C34/('Ingoing Substances'!E34/100)))/100,""))</f>
        <v/>
      </c>
      <c r="H34" s="57"/>
      <c r="I34" s="19"/>
      <c r="J34" s="19"/>
      <c r="K34" s="19"/>
      <c r="L34" s="19"/>
      <c r="M34" s="19"/>
      <c r="N34" s="19"/>
      <c r="O34" s="10"/>
      <c r="P34" s="10"/>
      <c r="Q34" s="10"/>
      <c r="R34" s="10"/>
      <c r="S34" s="10"/>
      <c r="T34" s="10"/>
    </row>
    <row r="35" spans="1:20" ht="15.75">
      <c r="A35" s="226">
        <v>26</v>
      </c>
      <c r="B35" s="246" t="str">
        <f>IF('Ingoing substances_DID'!S35="Y",'Ingoing substances_DID'!B35,"")</f>
        <v/>
      </c>
      <c r="C35" s="241" t="str">
        <f>IF('Ingoing substances_DID'!S35="Y",'Ingoing substances_DID'!G35,"")</f>
        <v/>
      </c>
      <c r="D35" s="241" t="str">
        <f>IF('Ingoing substances_DID'!S35="Y",'Ingoing Substances'!H35,"")</f>
        <v/>
      </c>
      <c r="E35" s="242"/>
      <c r="F35" s="242"/>
      <c r="G35" s="232" t="str">
        <f>IF(OR(F35=Languages!$A$134,F35=Languages!$B$134),($C$7*C35*E35/100)/100,IF(OR(F35=Languages!$A$135,F35=Languages!$B$135),($C$7*(C35/('Ingoing Substances'!E35/100)))/100,""))</f>
        <v/>
      </c>
      <c r="H35" s="57"/>
      <c r="I35" s="19"/>
      <c r="J35" s="19"/>
      <c r="K35" s="19"/>
      <c r="L35" s="19"/>
      <c r="M35" s="19"/>
      <c r="N35" s="19"/>
      <c r="O35" s="10"/>
      <c r="P35" s="10"/>
      <c r="Q35" s="10"/>
      <c r="R35" s="10"/>
      <c r="S35" s="10"/>
      <c r="T35" s="10"/>
    </row>
    <row r="36" spans="1:20" ht="15.75">
      <c r="A36" s="226">
        <v>27</v>
      </c>
      <c r="B36" s="246" t="str">
        <f>IF('Ingoing substances_DID'!S36="Y",'Ingoing substances_DID'!B36,"")</f>
        <v/>
      </c>
      <c r="C36" s="241" t="str">
        <f>IF('Ingoing substances_DID'!S36="Y",'Ingoing substances_DID'!G36,"")</f>
        <v/>
      </c>
      <c r="D36" s="241" t="str">
        <f>IF('Ingoing substances_DID'!S36="Y",'Ingoing Substances'!H36,"")</f>
        <v/>
      </c>
      <c r="E36" s="242"/>
      <c r="F36" s="242"/>
      <c r="G36" s="232" t="str">
        <f>IF(OR(F36=Languages!$A$134,F36=Languages!$B$134),($C$7*C36*E36/100)/100,IF(OR(F36=Languages!$A$135,F36=Languages!$B$135),($C$7*(C36/('Ingoing Substances'!E36/100)))/100,""))</f>
        <v/>
      </c>
      <c r="H36" s="57"/>
      <c r="I36" s="19"/>
      <c r="J36" s="19"/>
      <c r="K36" s="19"/>
      <c r="L36" s="19"/>
      <c r="M36" s="19"/>
      <c r="N36" s="19"/>
      <c r="O36" s="10"/>
      <c r="P36" s="10"/>
      <c r="Q36" s="10"/>
      <c r="R36" s="10"/>
      <c r="S36" s="10"/>
      <c r="T36" s="10"/>
    </row>
    <row r="37" spans="1:20" ht="15.75">
      <c r="A37" s="226">
        <v>28</v>
      </c>
      <c r="B37" s="246" t="str">
        <f>IF('Ingoing substances_DID'!S37="Y",'Ingoing substances_DID'!B37,"")</f>
        <v/>
      </c>
      <c r="C37" s="241" t="str">
        <f>IF('Ingoing substances_DID'!S37="Y",'Ingoing substances_DID'!G37,"")</f>
        <v/>
      </c>
      <c r="D37" s="241" t="str">
        <f>IF('Ingoing substances_DID'!S37="Y",'Ingoing Substances'!H37,"")</f>
        <v/>
      </c>
      <c r="E37" s="242"/>
      <c r="F37" s="242"/>
      <c r="G37" s="232" t="str">
        <f>IF(OR(F37=Languages!$A$134,F37=Languages!$B$134),($C$7*C37*E37/100)/100,IF(OR(F37=Languages!$A$135,F37=Languages!$B$135),($C$7*(C37/('Ingoing Substances'!E37/100)))/100,""))</f>
        <v/>
      </c>
      <c r="H37" s="57"/>
      <c r="I37" s="19"/>
      <c r="J37" s="19"/>
      <c r="K37" s="19"/>
      <c r="L37" s="19"/>
      <c r="M37" s="19"/>
      <c r="N37" s="19"/>
      <c r="O37" s="10"/>
      <c r="P37" s="10"/>
      <c r="Q37" s="10"/>
      <c r="R37" s="10"/>
      <c r="S37" s="10"/>
      <c r="T37" s="10"/>
    </row>
    <row r="38" spans="1:20" ht="15.75">
      <c r="A38" s="226">
        <v>29</v>
      </c>
      <c r="B38" s="246" t="str">
        <f>IF('Ingoing substances_DID'!S38="Y",'Ingoing substances_DID'!B38,"")</f>
        <v/>
      </c>
      <c r="C38" s="241" t="str">
        <f>IF('Ingoing substances_DID'!S38="Y",'Ingoing substances_DID'!G38,"")</f>
        <v/>
      </c>
      <c r="D38" s="241" t="str">
        <f>IF('Ingoing substances_DID'!S38="Y",'Ingoing Substances'!H38,"")</f>
        <v/>
      </c>
      <c r="E38" s="242"/>
      <c r="F38" s="242"/>
      <c r="G38" s="232" t="str">
        <f>IF(OR(F38=Languages!$A$134,F38=Languages!$B$134),($C$7*C38*E38/100)/100,IF(OR(F38=Languages!$A$135,F38=Languages!$B$135),($C$7*(C38/('Ingoing Substances'!E38/100)))/100,""))</f>
        <v/>
      </c>
      <c r="H38" s="57"/>
      <c r="I38" s="19"/>
      <c r="J38" s="19"/>
      <c r="K38" s="19"/>
      <c r="L38" s="19"/>
      <c r="M38" s="19"/>
      <c r="N38" s="19"/>
      <c r="O38" s="10"/>
      <c r="P38" s="10"/>
      <c r="Q38" s="10"/>
      <c r="R38" s="10"/>
      <c r="S38" s="10"/>
      <c r="T38" s="10"/>
    </row>
    <row r="39" spans="1:20" ht="15.75">
      <c r="A39" s="226">
        <v>30</v>
      </c>
      <c r="B39" s="246" t="str">
        <f>IF('Ingoing substances_DID'!S39="Y",'Ingoing substances_DID'!B39,"")</f>
        <v/>
      </c>
      <c r="C39" s="241" t="str">
        <f>IF('Ingoing substances_DID'!S39="Y",'Ingoing substances_DID'!G39,"")</f>
        <v/>
      </c>
      <c r="D39" s="241" t="str">
        <f>IF('Ingoing substances_DID'!S39="Y",'Ingoing Substances'!H39,"")</f>
        <v/>
      </c>
      <c r="E39" s="242"/>
      <c r="F39" s="242"/>
      <c r="G39" s="232" t="str">
        <f>IF(OR(F39=Languages!$A$134,F39=Languages!$B$134),($C$7*C39*E39/100)/100,IF(OR(F39=Languages!$A$135,F39=Languages!$B$135),($C$7*(C39/('Ingoing Substances'!E39/100)))/100,""))</f>
        <v/>
      </c>
      <c r="H39" s="57"/>
      <c r="I39" s="19"/>
      <c r="J39" s="19"/>
      <c r="K39" s="19"/>
      <c r="L39" s="19"/>
      <c r="M39" s="19"/>
      <c r="N39" s="19"/>
      <c r="O39" s="10"/>
      <c r="P39" s="10"/>
      <c r="Q39" s="10"/>
      <c r="R39" s="10"/>
      <c r="S39" s="10"/>
      <c r="T39" s="10"/>
    </row>
    <row r="40" spans="1:20" ht="15.75">
      <c r="A40" s="226">
        <v>31</v>
      </c>
      <c r="B40" s="246" t="str">
        <f>IF('Ingoing substances_DID'!S40="Y",'Ingoing substances_DID'!B40,"")</f>
        <v/>
      </c>
      <c r="C40" s="241" t="str">
        <f>IF('Ingoing substances_DID'!S40="Y",'Ingoing substances_DID'!G40,"")</f>
        <v/>
      </c>
      <c r="D40" s="241" t="str">
        <f>IF('Ingoing substances_DID'!S40="Y",'Ingoing Substances'!H40,"")</f>
        <v/>
      </c>
      <c r="E40" s="242"/>
      <c r="F40" s="242"/>
      <c r="G40" s="232" t="str">
        <f>IF(OR(F40=Languages!$A$134,F40=Languages!$B$134),($C$7*C40*E40/100)/100,IF(OR(F40=Languages!$A$135,F40=Languages!$B$135),($C$7*(C40/('Ingoing Substances'!E40/100)))/100,""))</f>
        <v/>
      </c>
      <c r="H40" s="57"/>
      <c r="I40" s="19"/>
      <c r="J40" s="19"/>
      <c r="K40" s="19"/>
      <c r="L40" s="19"/>
      <c r="M40" s="19"/>
      <c r="N40" s="19"/>
      <c r="O40" s="10"/>
      <c r="P40" s="10"/>
      <c r="Q40" s="10"/>
      <c r="R40" s="10"/>
      <c r="S40" s="10"/>
      <c r="T40" s="10"/>
    </row>
    <row r="41" spans="1:20" ht="15.75">
      <c r="A41" s="226">
        <v>32</v>
      </c>
      <c r="B41" s="246" t="str">
        <f>IF('Ingoing substances_DID'!S41="Y",'Ingoing substances_DID'!B41,"")</f>
        <v/>
      </c>
      <c r="C41" s="241" t="str">
        <f>IF('Ingoing substances_DID'!S41="Y",'Ingoing substances_DID'!G41,"")</f>
        <v/>
      </c>
      <c r="D41" s="241" t="str">
        <f>IF('Ingoing substances_DID'!S41="Y",'Ingoing Substances'!H41,"")</f>
        <v/>
      </c>
      <c r="E41" s="242"/>
      <c r="F41" s="242"/>
      <c r="G41" s="232" t="str">
        <f>IF(OR(F41=Languages!$A$134,F41=Languages!$B$134),($C$7*C41*E41/100)/100,IF(OR(F41=Languages!$A$135,F41=Languages!$B$135),($C$7*(C41/('Ingoing Substances'!E41/100)))/100,""))</f>
        <v/>
      </c>
      <c r="H41" s="57"/>
      <c r="I41" s="19"/>
      <c r="J41" s="19"/>
      <c r="K41" s="19"/>
      <c r="L41" s="19"/>
      <c r="M41" s="19"/>
      <c r="N41" s="19"/>
      <c r="O41" s="10"/>
      <c r="P41" s="10"/>
      <c r="Q41" s="10"/>
      <c r="R41" s="10"/>
      <c r="S41" s="10"/>
      <c r="T41" s="10"/>
    </row>
    <row r="42" spans="1:20" ht="15.75">
      <c r="A42" s="226">
        <v>33</v>
      </c>
      <c r="B42" s="246" t="str">
        <f>IF('Ingoing substances_DID'!S42="Y",'Ingoing substances_DID'!B42,"")</f>
        <v/>
      </c>
      <c r="C42" s="241" t="str">
        <f>IF('Ingoing substances_DID'!S42="Y",'Ingoing substances_DID'!G42,"")</f>
        <v/>
      </c>
      <c r="D42" s="241" t="str">
        <f>IF('Ingoing substances_DID'!S42="Y",'Ingoing Substances'!H42,"")</f>
        <v/>
      </c>
      <c r="E42" s="242"/>
      <c r="F42" s="242"/>
      <c r="G42" s="232" t="str">
        <f>IF(OR(F42=Languages!$A$134,F42=Languages!$B$134),($C$7*C42*E42/100)/100,IF(OR(F42=Languages!$A$135,F42=Languages!$B$135),($C$7*(C42/('Ingoing Substances'!E42/100)))/100,""))</f>
        <v/>
      </c>
      <c r="H42" s="57"/>
      <c r="I42" s="19"/>
      <c r="J42" s="19"/>
      <c r="K42" s="19"/>
      <c r="L42" s="19"/>
      <c r="M42" s="19"/>
      <c r="N42" s="19"/>
      <c r="O42" s="10"/>
      <c r="P42" s="10"/>
      <c r="Q42" s="10"/>
      <c r="R42" s="10"/>
      <c r="S42" s="10"/>
      <c r="T42" s="10"/>
    </row>
    <row r="43" spans="1:20" ht="15.75">
      <c r="A43" s="226">
        <v>34</v>
      </c>
      <c r="B43" s="246" t="str">
        <f>IF('Ingoing substances_DID'!S43="Y",'Ingoing substances_DID'!B43,"")</f>
        <v/>
      </c>
      <c r="C43" s="241" t="str">
        <f>IF('Ingoing substances_DID'!S43="Y",'Ingoing substances_DID'!G43,"")</f>
        <v/>
      </c>
      <c r="D43" s="241" t="str">
        <f>IF('Ingoing substances_DID'!S43="Y",'Ingoing Substances'!H43,"")</f>
        <v/>
      </c>
      <c r="E43" s="242"/>
      <c r="F43" s="242"/>
      <c r="G43" s="232" t="str">
        <f>IF(OR(F43=Languages!$A$134,F43=Languages!$B$134),($C$7*C43*E43/100)/100,IF(OR(F43=Languages!$A$135,F43=Languages!$B$135),($C$7*(C43/('Ingoing Substances'!E43/100)))/100,""))</f>
        <v/>
      </c>
      <c r="H43" s="57"/>
      <c r="I43" s="19"/>
      <c r="J43" s="19"/>
      <c r="K43" s="19"/>
      <c r="L43" s="19"/>
      <c r="M43" s="19"/>
      <c r="N43" s="19"/>
      <c r="O43" s="10"/>
      <c r="P43" s="10"/>
      <c r="Q43" s="10"/>
      <c r="R43" s="10"/>
      <c r="S43" s="10"/>
      <c r="T43" s="10"/>
    </row>
    <row r="44" spans="1:20" ht="15.75">
      <c r="A44" s="226">
        <v>35</v>
      </c>
      <c r="B44" s="246" t="str">
        <f>IF('Ingoing substances_DID'!S44="Y",'Ingoing substances_DID'!B44,"")</f>
        <v/>
      </c>
      <c r="C44" s="241" t="str">
        <f>IF('Ingoing substances_DID'!S44="Y",'Ingoing substances_DID'!G44,"")</f>
        <v/>
      </c>
      <c r="D44" s="241" t="str">
        <f>IF('Ingoing substances_DID'!S44="Y",'Ingoing Substances'!H44,"")</f>
        <v/>
      </c>
      <c r="E44" s="242"/>
      <c r="F44" s="242"/>
      <c r="G44" s="232" t="str">
        <f>IF(OR(F44=Languages!$A$134,F44=Languages!$B$134),($C$7*C44*E44/100)/100,IF(OR(F44=Languages!$A$135,F44=Languages!$B$135),($C$7*(C44/('Ingoing Substances'!E44/100)))/100,""))</f>
        <v/>
      </c>
      <c r="H44" s="57"/>
      <c r="I44" s="19"/>
      <c r="J44" s="19"/>
      <c r="K44" s="19"/>
      <c r="L44" s="19"/>
      <c r="M44" s="19"/>
      <c r="N44" s="19"/>
      <c r="O44" s="10"/>
      <c r="P44" s="10"/>
      <c r="Q44" s="10"/>
      <c r="R44" s="10"/>
      <c r="S44" s="10"/>
      <c r="T44" s="10"/>
    </row>
    <row r="45" spans="1:20" ht="15.75">
      <c r="A45" s="226">
        <v>36</v>
      </c>
      <c r="B45" s="246" t="str">
        <f>IF('Ingoing substances_DID'!S45="Y",'Ingoing substances_DID'!B45,"")</f>
        <v/>
      </c>
      <c r="C45" s="241" t="str">
        <f>IF('Ingoing substances_DID'!S45="Y",'Ingoing substances_DID'!G45,"")</f>
        <v/>
      </c>
      <c r="D45" s="241" t="str">
        <f>IF('Ingoing substances_DID'!S45="Y",'Ingoing Substances'!H45,"")</f>
        <v/>
      </c>
      <c r="E45" s="242"/>
      <c r="F45" s="242"/>
      <c r="G45" s="232" t="str">
        <f>IF(OR(F45=Languages!$A$134,F45=Languages!$B$134),($C$7*C45*E45/100)/100,IF(OR(F45=Languages!$A$135,F45=Languages!$B$135),($C$7*(C45/('Ingoing Substances'!E45/100)))/100,""))</f>
        <v/>
      </c>
      <c r="H45" s="57"/>
      <c r="I45" s="19"/>
      <c r="J45" s="19"/>
      <c r="K45" s="19"/>
      <c r="L45" s="19"/>
      <c r="M45" s="19"/>
      <c r="N45" s="19"/>
      <c r="O45" s="10"/>
      <c r="P45" s="10"/>
      <c r="Q45" s="10"/>
      <c r="R45" s="10"/>
      <c r="S45" s="10"/>
      <c r="T45" s="10"/>
    </row>
    <row r="46" spans="1:20" ht="15.75">
      <c r="A46" s="226">
        <v>37</v>
      </c>
      <c r="B46" s="246" t="str">
        <f>IF('Ingoing substances_DID'!S46="Y",'Ingoing substances_DID'!B46,"")</f>
        <v/>
      </c>
      <c r="C46" s="241" t="str">
        <f>IF('Ingoing substances_DID'!S46="Y",'Ingoing substances_DID'!G46,"")</f>
        <v/>
      </c>
      <c r="D46" s="241" t="str">
        <f>IF('Ingoing substances_DID'!S46="Y",'Ingoing Substances'!H46,"")</f>
        <v/>
      </c>
      <c r="E46" s="242"/>
      <c r="F46" s="242"/>
      <c r="G46" s="232" t="str">
        <f>IF(OR(F46=Languages!$A$134,F46=Languages!$B$134),($C$7*C46*E46/100)/100,IF(OR(F46=Languages!$A$135,F46=Languages!$B$135),($C$7*(C46/('Ingoing Substances'!E46/100)))/100,""))</f>
        <v/>
      </c>
      <c r="H46" s="57"/>
      <c r="I46" s="19"/>
      <c r="J46" s="19"/>
      <c r="K46" s="19"/>
      <c r="L46" s="19"/>
      <c r="M46" s="19"/>
      <c r="N46" s="19"/>
      <c r="O46" s="10"/>
      <c r="P46" s="10"/>
      <c r="Q46" s="10"/>
      <c r="R46" s="10"/>
      <c r="S46" s="10"/>
      <c r="T46" s="10"/>
    </row>
    <row r="47" spans="1:20" ht="15.75">
      <c r="A47" s="226">
        <v>38</v>
      </c>
      <c r="B47" s="246" t="str">
        <f>IF('Ingoing substances_DID'!S47="Y",'Ingoing substances_DID'!B47,"")</f>
        <v/>
      </c>
      <c r="C47" s="241" t="str">
        <f>IF('Ingoing substances_DID'!S47="Y",'Ingoing substances_DID'!G47,"")</f>
        <v/>
      </c>
      <c r="D47" s="241" t="str">
        <f>IF('Ingoing substances_DID'!S47="Y",'Ingoing Substances'!H47,"")</f>
        <v/>
      </c>
      <c r="E47" s="242"/>
      <c r="F47" s="242"/>
      <c r="G47" s="232" t="str">
        <f>IF(OR(F47=Languages!$A$134,F47=Languages!$B$134),($C$7*C47*E47/100)/100,IF(OR(F47=Languages!$A$135,F47=Languages!$B$135),($C$7*(C47/('Ingoing Substances'!E47/100)))/100,""))</f>
        <v/>
      </c>
      <c r="H47" s="57"/>
      <c r="I47" s="19"/>
      <c r="J47" s="19"/>
      <c r="K47" s="19"/>
      <c r="L47" s="19"/>
      <c r="M47" s="19"/>
      <c r="N47" s="19"/>
      <c r="O47" s="10"/>
      <c r="P47" s="10"/>
      <c r="Q47" s="10"/>
      <c r="R47" s="10"/>
      <c r="S47" s="10"/>
      <c r="T47" s="10"/>
    </row>
    <row r="48" spans="1:20" ht="15.75">
      <c r="A48" s="226">
        <v>39</v>
      </c>
      <c r="B48" s="246" t="str">
        <f>IF('Ingoing substances_DID'!S48="Y",'Ingoing substances_DID'!B48,"")</f>
        <v/>
      </c>
      <c r="C48" s="241" t="str">
        <f>IF('Ingoing substances_DID'!S48="Y",'Ingoing substances_DID'!G48,"")</f>
        <v/>
      </c>
      <c r="D48" s="241" t="str">
        <f>IF('Ingoing substances_DID'!S48="Y",'Ingoing Substances'!H48,"")</f>
        <v/>
      </c>
      <c r="E48" s="242"/>
      <c r="F48" s="242"/>
      <c r="G48" s="232" t="str">
        <f>IF(OR(F48=Languages!$A$134,F48=Languages!$B$134),($C$7*C48*E48/100)/100,IF(OR(F48=Languages!$A$135,F48=Languages!$B$135),($C$7*(C48/('Ingoing Substances'!E48/100)))/100,""))</f>
        <v/>
      </c>
      <c r="H48" s="57"/>
      <c r="I48" s="19"/>
      <c r="J48" s="19"/>
      <c r="K48" s="19"/>
      <c r="L48" s="19"/>
      <c r="M48" s="19"/>
      <c r="N48" s="19"/>
      <c r="O48" s="10"/>
      <c r="P48" s="10"/>
      <c r="Q48" s="10"/>
      <c r="R48" s="10"/>
      <c r="S48" s="10"/>
      <c r="T48" s="10"/>
    </row>
    <row r="49" spans="1:20" ht="15.75">
      <c r="A49" s="226">
        <v>40</v>
      </c>
      <c r="B49" s="246" t="str">
        <f>IF('Ingoing substances_DID'!S49="Y",'Ingoing substances_DID'!B49,"")</f>
        <v/>
      </c>
      <c r="C49" s="241" t="str">
        <f>IF('Ingoing substances_DID'!S49="Y",'Ingoing substances_DID'!G49,"")</f>
        <v/>
      </c>
      <c r="D49" s="241" t="str">
        <f>IF('Ingoing substances_DID'!S49="Y",'Ingoing Substances'!H49,"")</f>
        <v/>
      </c>
      <c r="E49" s="242"/>
      <c r="F49" s="242"/>
      <c r="G49" s="232" t="str">
        <f>IF(OR(F49=Languages!$A$134,F49=Languages!$B$134),($C$7*C49*E49/100)/100,IF(OR(F49=Languages!$A$135,F49=Languages!$B$135),($C$7*(C49/('Ingoing Substances'!E49/100)))/100,""))</f>
        <v/>
      </c>
      <c r="H49" s="57"/>
      <c r="I49" s="19"/>
      <c r="J49" s="19"/>
      <c r="K49" s="19"/>
      <c r="L49" s="19"/>
      <c r="M49" s="19"/>
      <c r="N49" s="19"/>
      <c r="O49" s="10"/>
      <c r="P49" s="10"/>
      <c r="Q49" s="10"/>
      <c r="R49" s="10"/>
      <c r="S49" s="10"/>
      <c r="T49" s="10"/>
    </row>
    <row r="50" spans="1:20" ht="15.75">
      <c r="A50" s="226">
        <v>41</v>
      </c>
      <c r="B50" s="246" t="str">
        <f>IF('Ingoing substances_DID'!S50="Y",'Ingoing substances_DID'!B50,"")</f>
        <v/>
      </c>
      <c r="C50" s="241" t="str">
        <f>IF('Ingoing substances_DID'!S50="Y",'Ingoing substances_DID'!G50,"")</f>
        <v/>
      </c>
      <c r="D50" s="241" t="str">
        <f>IF('Ingoing substances_DID'!S50="Y",'Ingoing Substances'!H50,"")</f>
        <v/>
      </c>
      <c r="E50" s="242"/>
      <c r="F50" s="242"/>
      <c r="G50" s="232" t="str">
        <f>IF(OR(F50=Languages!$A$134,F50=Languages!$B$134),($C$7*C50*E50/100)/100,IF(OR(F50=Languages!$A$135,F50=Languages!$B$135),($C$7*(C50/('Ingoing Substances'!E50/100)))/100,""))</f>
        <v/>
      </c>
      <c r="H50" s="57"/>
      <c r="I50" s="19"/>
      <c r="J50" s="19"/>
      <c r="K50" s="19"/>
      <c r="L50" s="19"/>
      <c r="M50" s="19"/>
      <c r="N50" s="19"/>
      <c r="O50" s="10"/>
      <c r="P50" s="10"/>
      <c r="Q50" s="10"/>
      <c r="R50" s="10"/>
      <c r="S50" s="10"/>
      <c r="T50" s="10"/>
    </row>
    <row r="51" spans="1:20" ht="15.75">
      <c r="A51" s="226">
        <v>42</v>
      </c>
      <c r="B51" s="246" t="str">
        <f>IF('Ingoing substances_DID'!S51="Y",'Ingoing substances_DID'!B51,"")</f>
        <v/>
      </c>
      <c r="C51" s="241" t="str">
        <f>IF('Ingoing substances_DID'!S51="Y",'Ingoing substances_DID'!G51,"")</f>
        <v/>
      </c>
      <c r="D51" s="241" t="str">
        <f>IF('Ingoing substances_DID'!S51="Y",'Ingoing Substances'!H51,"")</f>
        <v/>
      </c>
      <c r="E51" s="242"/>
      <c r="F51" s="242"/>
      <c r="G51" s="232" t="str">
        <f>IF(OR(F51=Languages!$A$134,F51=Languages!$B$134),($C$7*C51*E51/100)/100,IF(OR(F51=Languages!$A$135,F51=Languages!$B$135),($C$7*(C51/('Ingoing Substances'!E51/100)))/100,""))</f>
        <v/>
      </c>
      <c r="H51" s="57"/>
      <c r="I51" s="19"/>
      <c r="J51" s="19"/>
      <c r="K51" s="19"/>
      <c r="L51" s="19"/>
      <c r="M51" s="19"/>
      <c r="N51" s="19"/>
      <c r="O51" s="10"/>
      <c r="P51" s="10"/>
      <c r="Q51" s="10"/>
      <c r="R51" s="10"/>
      <c r="S51" s="10"/>
      <c r="T51" s="10"/>
    </row>
    <row r="52" spans="1:20" ht="15.75">
      <c r="A52" s="226">
        <v>43</v>
      </c>
      <c r="B52" s="246" t="str">
        <f>IF('Ingoing substances_DID'!S52="Y",'Ingoing substances_DID'!B52,"")</f>
        <v/>
      </c>
      <c r="C52" s="241" t="str">
        <f>IF('Ingoing substances_DID'!S52="Y",'Ingoing substances_DID'!G52,"")</f>
        <v/>
      </c>
      <c r="D52" s="241" t="str">
        <f>IF('Ingoing substances_DID'!S52="Y",'Ingoing Substances'!H52,"")</f>
        <v/>
      </c>
      <c r="E52" s="242"/>
      <c r="F52" s="242"/>
      <c r="G52" s="232" t="str">
        <f>IF(OR(F52=Languages!$A$134,F52=Languages!$B$134),($C$7*C52*E52/100)/100,IF(OR(F52=Languages!$A$135,F52=Languages!$B$135),($C$7*(C52/('Ingoing Substances'!E52/100)))/100,""))</f>
        <v/>
      </c>
      <c r="H52" s="57"/>
      <c r="I52" s="19"/>
      <c r="J52" s="19"/>
      <c r="K52" s="19"/>
      <c r="L52" s="19"/>
      <c r="M52" s="19"/>
      <c r="N52" s="19"/>
      <c r="O52" s="10"/>
      <c r="P52" s="10"/>
      <c r="Q52" s="10"/>
      <c r="R52" s="10"/>
      <c r="S52" s="10"/>
      <c r="T52" s="10"/>
    </row>
    <row r="53" spans="1:20" ht="15.75">
      <c r="A53" s="226">
        <v>44</v>
      </c>
      <c r="B53" s="246" t="str">
        <f>IF('Ingoing substances_DID'!S53="Y",'Ingoing substances_DID'!B53,"")</f>
        <v/>
      </c>
      <c r="C53" s="241" t="str">
        <f>IF('Ingoing substances_DID'!S53="Y",'Ingoing substances_DID'!G53,"")</f>
        <v/>
      </c>
      <c r="D53" s="241" t="str">
        <f>IF('Ingoing substances_DID'!S53="Y",'Ingoing Substances'!H53,"")</f>
        <v/>
      </c>
      <c r="E53" s="242"/>
      <c r="F53" s="242"/>
      <c r="G53" s="232" t="str">
        <f>IF(OR(F53=Languages!$A$134,F53=Languages!$B$134),($C$7*C53*E53/100)/100,IF(OR(F53=Languages!$A$135,F53=Languages!$B$135),($C$7*(C53/('Ingoing Substances'!E53/100)))/100,""))</f>
        <v/>
      </c>
      <c r="H53" s="57"/>
      <c r="I53" s="19"/>
      <c r="J53" s="19"/>
      <c r="K53" s="19"/>
      <c r="L53" s="19"/>
      <c r="M53" s="19"/>
      <c r="N53" s="19"/>
      <c r="O53" s="10"/>
      <c r="P53" s="10"/>
      <c r="Q53" s="10"/>
      <c r="R53" s="10"/>
      <c r="S53" s="10"/>
      <c r="T53" s="10"/>
    </row>
    <row r="54" spans="1:20" ht="15.75">
      <c r="A54" s="226">
        <v>45</v>
      </c>
      <c r="B54" s="246" t="str">
        <f>IF('Ingoing substances_DID'!S54="Y",'Ingoing substances_DID'!B54,"")</f>
        <v/>
      </c>
      <c r="C54" s="241" t="str">
        <f>IF('Ingoing substances_DID'!S54="Y",'Ingoing substances_DID'!G54,"")</f>
        <v/>
      </c>
      <c r="D54" s="241" t="str">
        <f>IF('Ingoing substances_DID'!S54="Y",'Ingoing Substances'!H54,"")</f>
        <v/>
      </c>
      <c r="E54" s="242"/>
      <c r="F54" s="242"/>
      <c r="G54" s="232" t="str">
        <f>IF(OR(F54=Languages!$A$134,F54=Languages!$B$134),($C$7*C54*E54/100)/100,IF(OR(F54=Languages!$A$135,F54=Languages!$B$135),($C$7*(C54/('Ingoing Substances'!E54/100)))/100,""))</f>
        <v/>
      </c>
      <c r="H54" s="57"/>
      <c r="I54" s="19"/>
      <c r="J54" s="19"/>
      <c r="K54" s="19"/>
      <c r="L54" s="19"/>
      <c r="M54" s="19"/>
      <c r="N54" s="19"/>
      <c r="O54" s="10"/>
      <c r="P54" s="10"/>
      <c r="Q54" s="10"/>
      <c r="R54" s="10"/>
      <c r="S54" s="10"/>
      <c r="T54" s="10"/>
    </row>
    <row r="55" spans="1:20" ht="15.75">
      <c r="A55" s="226">
        <v>46</v>
      </c>
      <c r="B55" s="246" t="str">
        <f>IF('Ingoing substances_DID'!S55="Y",'Ingoing substances_DID'!B55,"")</f>
        <v/>
      </c>
      <c r="C55" s="241" t="str">
        <f>IF('Ingoing substances_DID'!S55="Y",'Ingoing substances_DID'!G55,"")</f>
        <v/>
      </c>
      <c r="D55" s="241" t="str">
        <f>IF('Ingoing substances_DID'!S55="Y",'Ingoing Substances'!H55,"")</f>
        <v/>
      </c>
      <c r="E55" s="242"/>
      <c r="F55" s="242"/>
      <c r="G55" s="232" t="str">
        <f>IF(OR(F55=Languages!$A$134,F55=Languages!$B$134),($C$7*C55*E55/100)/100,IF(OR(F55=Languages!$A$135,F55=Languages!$B$135),($C$7*(C55/('Ingoing Substances'!E55/100)))/100,""))</f>
        <v/>
      </c>
      <c r="H55" s="57"/>
      <c r="I55" s="19"/>
      <c r="J55" s="19"/>
      <c r="K55" s="19"/>
      <c r="L55" s="19"/>
      <c r="M55" s="19"/>
      <c r="N55" s="19"/>
      <c r="O55" s="10"/>
      <c r="P55" s="10"/>
      <c r="Q55" s="10"/>
      <c r="R55" s="10"/>
      <c r="S55" s="10"/>
      <c r="T55" s="10"/>
    </row>
    <row r="56" spans="1:20" ht="15.75">
      <c r="A56" s="226">
        <v>47</v>
      </c>
      <c r="B56" s="246" t="str">
        <f>IF('Ingoing substances_DID'!S56="Y",'Ingoing substances_DID'!B56,"")</f>
        <v/>
      </c>
      <c r="C56" s="241" t="str">
        <f>IF('Ingoing substances_DID'!S56="Y",'Ingoing substances_DID'!G56,"")</f>
        <v/>
      </c>
      <c r="D56" s="241" t="str">
        <f>IF('Ingoing substances_DID'!S56="Y",'Ingoing Substances'!H56,"")</f>
        <v/>
      </c>
      <c r="E56" s="242"/>
      <c r="F56" s="242"/>
      <c r="G56" s="232" t="str">
        <f>IF(OR(F56=Languages!$A$134,F56=Languages!$B$134),($C$7*C56*E56/100)/100,IF(OR(F56=Languages!$A$135,F56=Languages!$B$135),($C$7*(C56/('Ingoing Substances'!E56/100)))/100,""))</f>
        <v/>
      </c>
      <c r="H56" s="57"/>
      <c r="I56" s="19"/>
      <c r="J56" s="19"/>
      <c r="K56" s="19"/>
      <c r="L56" s="19"/>
      <c r="M56" s="19"/>
      <c r="N56" s="19"/>
      <c r="O56" s="10"/>
      <c r="P56" s="10"/>
      <c r="Q56" s="10"/>
      <c r="R56" s="10"/>
      <c r="S56" s="10"/>
      <c r="T56" s="10"/>
    </row>
    <row r="57" spans="1:20" ht="15.75">
      <c r="A57" s="226">
        <v>48</v>
      </c>
      <c r="B57" s="246" t="str">
        <f>IF('Ingoing substances_DID'!S57="Y",'Ingoing substances_DID'!B57,"")</f>
        <v/>
      </c>
      <c r="C57" s="241" t="str">
        <f>IF('Ingoing substances_DID'!S57="Y",'Ingoing substances_DID'!G57,"")</f>
        <v/>
      </c>
      <c r="D57" s="241" t="str">
        <f>IF('Ingoing substances_DID'!S57="Y",'Ingoing Substances'!H57,"")</f>
        <v/>
      </c>
      <c r="E57" s="242"/>
      <c r="F57" s="242"/>
      <c r="G57" s="232" t="str">
        <f>IF(OR(F57=Languages!$A$134,F57=Languages!$B$134),($C$7*C57*E57/100)/100,IF(OR(F57=Languages!$A$135,F57=Languages!$B$135),($C$7*(C57/('Ingoing Substances'!E57/100)))/100,""))</f>
        <v/>
      </c>
      <c r="H57" s="57"/>
      <c r="I57" s="19"/>
      <c r="J57" s="19"/>
      <c r="K57" s="19"/>
      <c r="L57" s="19"/>
      <c r="M57" s="19"/>
      <c r="N57" s="19"/>
      <c r="O57" s="10"/>
      <c r="P57" s="10"/>
      <c r="Q57" s="10"/>
      <c r="R57" s="10"/>
      <c r="S57" s="10"/>
      <c r="T57" s="10"/>
    </row>
    <row r="58" spans="1:20" ht="15.75">
      <c r="A58" s="226">
        <v>49</v>
      </c>
      <c r="B58" s="246" t="str">
        <f>IF('Ingoing substances_DID'!S58="Y",'Ingoing substances_DID'!B58,"")</f>
        <v/>
      </c>
      <c r="C58" s="241" t="str">
        <f>IF('Ingoing substances_DID'!S58="Y",'Ingoing substances_DID'!G58,"")</f>
        <v/>
      </c>
      <c r="D58" s="241" t="str">
        <f>IF('Ingoing substances_DID'!S58="Y",'Ingoing Substances'!H58,"")</f>
        <v/>
      </c>
      <c r="E58" s="242"/>
      <c r="F58" s="242"/>
      <c r="G58" s="232" t="str">
        <f>IF(OR(F58=Languages!$A$134,F58=Languages!$B$134),($C$7*C58*E58/100)/100,IF(OR(F58=Languages!$A$135,F58=Languages!$B$135),($C$7*(C58/('Ingoing Substances'!E58/100)))/100,""))</f>
        <v/>
      </c>
      <c r="H58" s="57"/>
      <c r="I58" s="19"/>
      <c r="J58" s="19"/>
      <c r="K58" s="19"/>
      <c r="L58" s="19"/>
      <c r="M58" s="19"/>
      <c r="N58" s="19"/>
      <c r="O58" s="10"/>
      <c r="P58" s="10"/>
      <c r="Q58" s="10"/>
      <c r="R58" s="10"/>
      <c r="S58" s="10"/>
      <c r="T58" s="10"/>
    </row>
    <row r="59" spans="1:20" ht="15.75">
      <c r="A59" s="226">
        <v>50</v>
      </c>
      <c r="B59" s="246" t="str">
        <f>IF('Ingoing substances_DID'!S59="Y",'Ingoing substances_DID'!B59,"")</f>
        <v/>
      </c>
      <c r="C59" s="241" t="str">
        <f>IF('Ingoing substances_DID'!S59="Y",'Ingoing substances_DID'!G59,"")</f>
        <v/>
      </c>
      <c r="D59" s="241" t="str">
        <f>IF('Ingoing substances_DID'!S59="Y",'Ingoing Substances'!H59,"")</f>
        <v/>
      </c>
      <c r="E59" s="242"/>
      <c r="F59" s="242"/>
      <c r="G59" s="232" t="str">
        <f>IF(OR(F59=Languages!$A$134,F59=Languages!$B$134),($C$7*C59*E59/100)/100,IF(OR(F59=Languages!$A$135,F59=Languages!$B$135),($C$7*(C59/('Ingoing Substances'!E59/100)))/100,""))</f>
        <v/>
      </c>
      <c r="H59" s="57"/>
      <c r="I59" s="19"/>
      <c r="J59" s="19"/>
      <c r="K59" s="19"/>
      <c r="L59" s="19"/>
      <c r="M59" s="19"/>
      <c r="N59" s="19"/>
      <c r="O59" s="10"/>
      <c r="P59" s="10"/>
      <c r="Q59" s="10"/>
      <c r="R59" s="10"/>
      <c r="S59" s="10"/>
      <c r="T59" s="10"/>
    </row>
    <row r="60" spans="1:20" s="172" customFormat="1" ht="15.75">
      <c r="A60" s="234"/>
      <c r="B60" s="243" t="str">
        <f>'Formulation Pre-Products'!B60</f>
        <v>Summe:</v>
      </c>
      <c r="C60" s="244">
        <f t="shared" ref="C60" si="0">SUM(C11:C59)</f>
        <v>0</v>
      </c>
      <c r="D60" s="235"/>
      <c r="E60" s="235"/>
      <c r="F60" s="236"/>
      <c r="G60" s="236"/>
      <c r="H60" s="237"/>
      <c r="I60" s="125"/>
      <c r="J60" s="125"/>
      <c r="K60" s="125"/>
      <c r="L60" s="125"/>
      <c r="M60" s="125"/>
      <c r="N60" s="125"/>
      <c r="O60" s="238"/>
      <c r="P60" s="238"/>
      <c r="Q60" s="238"/>
      <c r="R60" s="238"/>
      <c r="S60" s="238"/>
      <c r="T60" s="238"/>
    </row>
    <row r="61" spans="1:20" s="172" customFormat="1" ht="15.75">
      <c r="A61" s="236"/>
      <c r="B61" s="53" t="str">
        <f>IF('Formulation Pre-Products'!$C$2=Languages!A3,Languages!A175,Languages!B175)</f>
        <v>3) angezeigt werden nur Inhaltsstoffe, die Palm/Palmkernöl enthalten</v>
      </c>
      <c r="C61" s="236"/>
      <c r="D61" s="235"/>
      <c r="E61" s="235"/>
      <c r="F61" s="235"/>
      <c r="G61" s="236"/>
      <c r="H61" s="237"/>
      <c r="I61" s="125"/>
      <c r="J61" s="125"/>
      <c r="K61" s="125"/>
      <c r="L61" s="125"/>
      <c r="M61" s="125"/>
      <c r="N61" s="125"/>
      <c r="O61" s="238"/>
      <c r="P61" s="238"/>
      <c r="Q61" s="238"/>
      <c r="R61" s="238"/>
      <c r="S61" s="238"/>
      <c r="T61" s="238"/>
    </row>
    <row r="62" spans="1:20" s="172" customFormat="1" ht="15.75">
      <c r="A62" s="236"/>
      <c r="B62" s="235"/>
      <c r="C62" s="236"/>
      <c r="D62" s="235"/>
      <c r="E62" s="235"/>
      <c r="F62" s="235"/>
      <c r="G62" s="236"/>
      <c r="H62" s="237"/>
      <c r="I62" s="125"/>
      <c r="J62" s="125"/>
      <c r="K62" s="125"/>
      <c r="L62" s="125"/>
      <c r="M62" s="125"/>
      <c r="N62" s="125"/>
      <c r="O62" s="238"/>
      <c r="P62" s="238"/>
      <c r="Q62" s="238"/>
      <c r="R62" s="238"/>
      <c r="S62" s="238"/>
      <c r="T62" s="238"/>
    </row>
    <row r="63" spans="1:20" s="172" customFormat="1" ht="46.5" customHeight="1">
      <c r="A63" s="239"/>
      <c r="B63" s="528" t="str">
        <f>'Formulation Pre-Products'!B65:H65</f>
        <v>Bemerkungen Antragsteller</v>
      </c>
      <c r="C63" s="529"/>
      <c r="D63" s="529"/>
      <c r="E63" s="529"/>
      <c r="F63" s="529"/>
      <c r="G63" s="530"/>
      <c r="H63" s="237"/>
      <c r="I63" s="125"/>
      <c r="J63" s="125"/>
      <c r="K63" s="125"/>
      <c r="L63" s="125"/>
      <c r="M63" s="125"/>
      <c r="N63" s="125"/>
      <c r="O63" s="238"/>
      <c r="P63" s="238"/>
      <c r="Q63" s="238"/>
      <c r="R63" s="238"/>
      <c r="S63" s="238"/>
      <c r="T63" s="238"/>
    </row>
    <row r="64" spans="1:20" ht="15.75">
      <c r="A64" s="56"/>
      <c r="B64" s="57"/>
      <c r="C64" s="56"/>
      <c r="D64" s="57"/>
      <c r="E64" s="57"/>
      <c r="F64" s="57"/>
      <c r="G64" s="58"/>
      <c r="H64" s="57"/>
      <c r="I64" s="19"/>
      <c r="J64" s="19"/>
      <c r="K64" s="19"/>
      <c r="L64" s="19"/>
      <c r="M64" s="19"/>
      <c r="N64" s="19"/>
      <c r="O64" s="10"/>
      <c r="P64" s="10"/>
      <c r="Q64" s="10"/>
      <c r="R64" s="10"/>
      <c r="S64" s="10"/>
      <c r="T64" s="10"/>
    </row>
    <row r="65" spans="1:20" ht="15.75">
      <c r="A65" s="56"/>
      <c r="B65" s="57"/>
      <c r="C65" s="56"/>
      <c r="D65" s="57"/>
      <c r="E65" s="57"/>
      <c r="F65" s="57"/>
      <c r="G65" s="58"/>
      <c r="H65" s="57"/>
      <c r="I65" s="19"/>
      <c r="J65" s="19"/>
      <c r="K65" s="19"/>
      <c r="L65" s="19"/>
      <c r="M65" s="19"/>
      <c r="N65" s="19"/>
      <c r="O65" s="10"/>
      <c r="P65" s="10"/>
      <c r="Q65" s="10"/>
      <c r="R65" s="10"/>
      <c r="S65" s="10"/>
      <c r="T65" s="10"/>
    </row>
    <row r="66" spans="1:20" ht="15.75">
      <c r="A66" s="56"/>
      <c r="B66" s="57"/>
      <c r="C66" s="56"/>
      <c r="D66" s="57"/>
      <c r="E66" s="57"/>
      <c r="F66" s="57"/>
      <c r="G66" s="58"/>
      <c r="H66" s="57"/>
      <c r="I66" s="19"/>
      <c r="J66" s="19"/>
      <c r="K66" s="19"/>
      <c r="L66" s="19"/>
      <c r="M66" s="19"/>
      <c r="N66" s="19"/>
      <c r="O66" s="10"/>
      <c r="P66" s="10"/>
      <c r="Q66" s="10"/>
      <c r="R66" s="10"/>
      <c r="S66" s="10"/>
      <c r="T66" s="10"/>
    </row>
    <row r="67" spans="1:20" ht="15.75">
      <c r="A67" s="56"/>
      <c r="B67" s="57"/>
      <c r="C67" s="56"/>
      <c r="D67" s="57"/>
      <c r="E67" s="57"/>
      <c r="F67" s="57"/>
      <c r="G67" s="58"/>
      <c r="H67" s="57"/>
      <c r="I67" s="19"/>
      <c r="J67" s="19"/>
      <c r="K67" s="19"/>
      <c r="L67" s="19"/>
      <c r="M67" s="19"/>
      <c r="N67" s="19"/>
      <c r="O67" s="10"/>
      <c r="P67" s="10"/>
      <c r="Q67" s="10"/>
      <c r="R67" s="10"/>
      <c r="S67" s="10"/>
      <c r="T67" s="10"/>
    </row>
    <row r="68" spans="1:20" ht="15.75">
      <c r="A68" s="56"/>
      <c r="B68" s="57"/>
      <c r="C68" s="56"/>
      <c r="D68" s="57"/>
      <c r="E68" s="57"/>
      <c r="F68" s="57"/>
      <c r="G68" s="58"/>
      <c r="H68" s="57"/>
      <c r="I68" s="19"/>
      <c r="J68" s="19"/>
      <c r="K68" s="19"/>
      <c r="L68" s="19"/>
      <c r="M68" s="19"/>
      <c r="N68" s="19"/>
      <c r="O68" s="10"/>
      <c r="P68" s="10"/>
      <c r="Q68" s="10"/>
      <c r="R68" s="10"/>
      <c r="S68" s="10"/>
      <c r="T68" s="10"/>
    </row>
    <row r="69" spans="1:20" ht="15.75">
      <c r="A69" s="56"/>
      <c r="B69" s="57"/>
      <c r="C69" s="56"/>
      <c r="D69" s="57"/>
      <c r="E69" s="57"/>
      <c r="F69" s="57"/>
      <c r="G69" s="58"/>
      <c r="H69" s="57"/>
      <c r="I69" s="19"/>
      <c r="J69" s="19"/>
      <c r="K69" s="19"/>
      <c r="L69" s="19"/>
      <c r="M69" s="19"/>
      <c r="N69" s="19"/>
      <c r="O69" s="10"/>
      <c r="P69" s="10"/>
      <c r="Q69" s="10"/>
      <c r="R69" s="10"/>
      <c r="S69" s="10"/>
      <c r="T69" s="10"/>
    </row>
    <row r="70" spans="1:20" ht="15.75">
      <c r="A70" s="56"/>
      <c r="B70" s="57"/>
      <c r="C70" s="56"/>
      <c r="D70" s="57"/>
      <c r="E70" s="57"/>
      <c r="F70" s="57"/>
      <c r="G70" s="58"/>
      <c r="H70" s="57"/>
      <c r="I70" s="19"/>
      <c r="J70" s="19"/>
      <c r="K70" s="19"/>
      <c r="L70" s="19"/>
      <c r="M70" s="19"/>
      <c r="N70" s="19"/>
      <c r="O70" s="10"/>
      <c r="P70" s="10"/>
      <c r="Q70" s="10"/>
      <c r="R70" s="10"/>
      <c r="S70" s="10"/>
      <c r="T70" s="10"/>
    </row>
    <row r="71" spans="1:20" ht="15.75">
      <c r="A71" s="56"/>
      <c r="B71" s="57"/>
      <c r="C71" s="56"/>
      <c r="D71" s="57"/>
      <c r="E71" s="57"/>
      <c r="F71" s="57"/>
      <c r="G71" s="58"/>
      <c r="H71" s="57"/>
      <c r="I71" s="19"/>
      <c r="J71" s="19"/>
      <c r="K71" s="19"/>
      <c r="L71" s="19"/>
      <c r="M71" s="19"/>
      <c r="N71" s="19"/>
      <c r="O71" s="10"/>
      <c r="P71" s="10"/>
      <c r="Q71" s="10"/>
      <c r="R71" s="10"/>
      <c r="S71" s="10"/>
      <c r="T71" s="10"/>
    </row>
    <row r="72" spans="1:20" ht="15.75">
      <c r="A72" s="56"/>
      <c r="B72" s="57"/>
      <c r="C72" s="56"/>
      <c r="D72" s="57"/>
      <c r="E72" s="57"/>
      <c r="F72" s="57"/>
      <c r="G72" s="58"/>
      <c r="H72" s="57"/>
      <c r="I72" s="19"/>
      <c r="J72" s="19"/>
      <c r="K72" s="19"/>
      <c r="L72" s="19"/>
      <c r="M72" s="19"/>
      <c r="N72" s="19"/>
      <c r="O72" s="10"/>
      <c r="P72" s="10"/>
      <c r="Q72" s="10"/>
      <c r="R72" s="10"/>
      <c r="S72" s="10"/>
      <c r="T72" s="10"/>
    </row>
    <row r="73" spans="1:20" ht="15.75">
      <c r="A73" s="56"/>
      <c r="B73" s="57"/>
      <c r="C73" s="56"/>
      <c r="D73" s="57"/>
      <c r="E73" s="57"/>
      <c r="F73" s="57"/>
      <c r="G73" s="58"/>
      <c r="H73" s="57"/>
      <c r="I73" s="19"/>
      <c r="J73" s="19"/>
      <c r="K73" s="19"/>
      <c r="L73" s="19"/>
      <c r="M73" s="19"/>
      <c r="N73" s="19"/>
      <c r="O73" s="10"/>
      <c r="P73" s="10"/>
      <c r="Q73" s="10"/>
      <c r="R73" s="10"/>
      <c r="S73" s="10"/>
      <c r="T73" s="10"/>
    </row>
    <row r="74" spans="1:20" ht="15.75">
      <c r="A74" s="56"/>
      <c r="B74" s="57"/>
      <c r="C74" s="56"/>
      <c r="D74" s="57"/>
      <c r="E74" s="57"/>
      <c r="F74" s="57"/>
      <c r="G74" s="58"/>
      <c r="H74" s="57"/>
      <c r="I74" s="19"/>
      <c r="J74" s="19"/>
      <c r="K74" s="19"/>
      <c r="L74" s="19"/>
      <c r="M74" s="19"/>
      <c r="N74" s="19"/>
      <c r="O74" s="10"/>
      <c r="P74" s="10"/>
      <c r="Q74" s="10"/>
      <c r="R74" s="10"/>
      <c r="S74" s="10"/>
      <c r="T74" s="10"/>
    </row>
    <row r="75" spans="1:20" ht="15.75">
      <c r="A75" s="56"/>
      <c r="B75" s="57"/>
      <c r="C75" s="56"/>
      <c r="D75" s="57"/>
      <c r="E75" s="57"/>
      <c r="F75" s="57"/>
      <c r="G75" s="58"/>
      <c r="H75" s="57"/>
      <c r="I75" s="19"/>
      <c r="J75" s="19"/>
      <c r="K75" s="19"/>
      <c r="L75" s="19"/>
      <c r="M75" s="19"/>
      <c r="N75" s="19"/>
      <c r="O75" s="10"/>
      <c r="P75" s="10"/>
      <c r="Q75" s="10"/>
      <c r="R75" s="10"/>
      <c r="S75" s="10"/>
      <c r="T75" s="10"/>
    </row>
    <row r="76" spans="1:20" ht="15.75">
      <c r="A76" s="56"/>
      <c r="B76" s="57"/>
      <c r="C76" s="56"/>
      <c r="D76" s="57"/>
      <c r="E76" s="57"/>
      <c r="F76" s="57"/>
      <c r="G76" s="58"/>
      <c r="H76" s="57"/>
      <c r="I76" s="19"/>
      <c r="J76" s="19"/>
      <c r="K76" s="19"/>
      <c r="L76" s="19"/>
      <c r="M76" s="19"/>
      <c r="N76" s="19"/>
      <c r="O76" s="10"/>
      <c r="P76" s="10"/>
      <c r="Q76" s="10"/>
      <c r="R76" s="10"/>
      <c r="S76" s="10"/>
      <c r="T76" s="10"/>
    </row>
    <row r="77" spans="1:20" ht="15.75">
      <c r="A77" s="56"/>
      <c r="B77" s="57"/>
      <c r="C77" s="56"/>
      <c r="D77" s="57"/>
      <c r="E77" s="57"/>
      <c r="F77" s="57"/>
      <c r="G77" s="58"/>
      <c r="H77" s="57"/>
      <c r="I77" s="19"/>
      <c r="J77" s="19"/>
      <c r="K77" s="19"/>
      <c r="L77" s="19"/>
      <c r="M77" s="19"/>
      <c r="N77" s="19"/>
      <c r="O77" s="10"/>
      <c r="P77" s="10"/>
      <c r="Q77" s="10"/>
      <c r="R77" s="10"/>
      <c r="S77" s="10"/>
      <c r="T77" s="10"/>
    </row>
    <row r="78" spans="1:20" ht="15.75">
      <c r="A78" s="56"/>
      <c r="B78" s="57"/>
      <c r="C78" s="56"/>
      <c r="D78" s="57"/>
      <c r="E78" s="57"/>
      <c r="F78" s="57"/>
      <c r="G78" s="58"/>
      <c r="H78" s="57"/>
      <c r="I78" s="19"/>
      <c r="J78" s="19"/>
      <c r="K78" s="19"/>
      <c r="L78" s="19"/>
      <c r="M78" s="19"/>
      <c r="N78" s="19"/>
      <c r="O78" s="10"/>
      <c r="P78" s="10"/>
      <c r="Q78" s="10"/>
      <c r="R78" s="10"/>
      <c r="S78" s="10"/>
      <c r="T78" s="10"/>
    </row>
    <row r="79" spans="1:20" ht="15.75">
      <c r="A79" s="56"/>
      <c r="B79" s="57"/>
      <c r="C79" s="56"/>
      <c r="D79" s="57"/>
      <c r="E79" s="57"/>
      <c r="F79" s="57"/>
      <c r="G79" s="58"/>
      <c r="H79" s="57"/>
      <c r="I79" s="19"/>
      <c r="J79" s="19"/>
      <c r="K79" s="19"/>
      <c r="L79" s="19"/>
      <c r="M79" s="19"/>
      <c r="N79" s="19"/>
      <c r="O79" s="10"/>
      <c r="P79" s="10"/>
      <c r="Q79" s="10"/>
      <c r="R79" s="10"/>
      <c r="S79" s="10"/>
      <c r="T79" s="10"/>
    </row>
    <row r="80" spans="1:20" ht="15.75">
      <c r="A80" s="56"/>
      <c r="B80" s="57"/>
      <c r="C80" s="56"/>
      <c r="D80" s="57"/>
      <c r="E80" s="57"/>
      <c r="F80" s="57"/>
      <c r="G80" s="58"/>
      <c r="H80" s="57"/>
      <c r="I80" s="19"/>
      <c r="J80" s="19"/>
      <c r="K80" s="19"/>
      <c r="L80" s="19"/>
      <c r="M80" s="19"/>
      <c r="N80" s="19"/>
      <c r="O80" s="10"/>
      <c r="P80" s="10"/>
      <c r="Q80" s="10"/>
      <c r="R80" s="10"/>
      <c r="S80" s="10"/>
      <c r="T80" s="10"/>
    </row>
    <row r="81" spans="1:20" ht="15.75">
      <c r="A81" s="56"/>
      <c r="B81" s="57"/>
      <c r="C81" s="56"/>
      <c r="D81" s="57"/>
      <c r="E81" s="57"/>
      <c r="F81" s="57"/>
      <c r="G81" s="58"/>
      <c r="H81" s="57"/>
      <c r="I81" s="19"/>
      <c r="J81" s="19"/>
      <c r="K81" s="19"/>
      <c r="L81" s="19"/>
      <c r="M81" s="19"/>
      <c r="N81" s="19"/>
      <c r="O81" s="10"/>
      <c r="P81" s="10"/>
      <c r="Q81" s="10"/>
      <c r="R81" s="10"/>
      <c r="S81" s="10"/>
      <c r="T81" s="10"/>
    </row>
    <row r="82" spans="1:20" ht="15.75">
      <c r="A82" s="56"/>
      <c r="B82" s="57"/>
      <c r="C82" s="56"/>
      <c r="D82" s="57"/>
      <c r="E82" s="57"/>
      <c r="F82" s="57"/>
      <c r="G82" s="58"/>
      <c r="H82" s="57"/>
      <c r="I82" s="19"/>
      <c r="J82" s="19"/>
      <c r="K82" s="19"/>
      <c r="L82" s="19"/>
      <c r="M82" s="19"/>
      <c r="N82" s="19"/>
      <c r="O82" s="10"/>
      <c r="P82" s="10"/>
      <c r="Q82" s="10"/>
      <c r="R82" s="10"/>
      <c r="S82" s="10"/>
      <c r="T82" s="10"/>
    </row>
    <row r="83" spans="1:20" ht="15.75">
      <c r="A83" s="56"/>
      <c r="B83" s="57"/>
      <c r="C83" s="56"/>
      <c r="D83" s="57"/>
      <c r="E83" s="57"/>
      <c r="F83" s="57"/>
      <c r="G83" s="58"/>
      <c r="H83" s="57"/>
      <c r="I83" s="19"/>
      <c r="J83" s="19"/>
      <c r="K83" s="19"/>
      <c r="L83" s="19"/>
      <c r="M83" s="19"/>
      <c r="N83" s="19"/>
      <c r="O83" s="10"/>
      <c r="P83" s="10"/>
      <c r="Q83" s="10"/>
      <c r="R83" s="10"/>
      <c r="S83" s="10"/>
      <c r="T83" s="10"/>
    </row>
    <row r="84" spans="1:20" ht="15.75">
      <c r="A84" s="56"/>
      <c r="B84" s="57"/>
      <c r="C84" s="56"/>
      <c r="D84" s="57"/>
      <c r="E84" s="57"/>
      <c r="F84" s="57"/>
      <c r="G84" s="58"/>
      <c r="H84" s="57"/>
      <c r="I84" s="19"/>
      <c r="J84" s="19"/>
      <c r="K84" s="19"/>
      <c r="L84" s="19"/>
      <c r="M84" s="19"/>
      <c r="N84" s="19"/>
      <c r="O84" s="10"/>
      <c r="P84" s="10"/>
      <c r="Q84" s="10"/>
      <c r="R84" s="10"/>
      <c r="S84" s="10"/>
      <c r="T84" s="10"/>
    </row>
    <row r="85" spans="1:20" ht="15.75">
      <c r="A85" s="56"/>
      <c r="B85" s="57"/>
      <c r="C85" s="56"/>
      <c r="D85" s="57"/>
      <c r="E85" s="57"/>
      <c r="F85" s="57"/>
      <c r="G85" s="58"/>
      <c r="H85" s="57"/>
      <c r="I85" s="19"/>
      <c r="J85" s="19"/>
      <c r="K85" s="19"/>
      <c r="L85" s="19"/>
      <c r="M85" s="19"/>
      <c r="N85" s="19"/>
      <c r="O85" s="10"/>
      <c r="P85" s="10"/>
      <c r="Q85" s="10"/>
      <c r="R85" s="10"/>
      <c r="S85" s="10"/>
      <c r="T85" s="10"/>
    </row>
    <row r="86" spans="1:20" ht="15.75">
      <c r="A86" s="110"/>
      <c r="B86" s="10"/>
      <c r="C86" s="110"/>
      <c r="D86" s="10"/>
      <c r="E86" s="10"/>
      <c r="F86" s="10"/>
      <c r="G86" s="35"/>
      <c r="H86" s="57"/>
      <c r="I86" s="19"/>
      <c r="J86" s="19"/>
      <c r="K86" s="19"/>
      <c r="L86" s="19"/>
      <c r="M86" s="19"/>
      <c r="N86" s="19"/>
      <c r="O86" s="10"/>
      <c r="P86" s="10"/>
      <c r="Q86" s="10"/>
      <c r="R86" s="10"/>
      <c r="S86" s="10"/>
      <c r="T86" s="10"/>
    </row>
    <row r="87" spans="1:20" ht="15.75">
      <c r="A87" s="110"/>
      <c r="B87" s="10"/>
      <c r="C87" s="110"/>
      <c r="D87" s="10"/>
      <c r="E87" s="10"/>
      <c r="F87" s="10"/>
      <c r="G87" s="35"/>
      <c r="H87" s="57"/>
      <c r="I87" s="19"/>
      <c r="J87" s="19"/>
      <c r="K87" s="19"/>
      <c r="L87" s="19"/>
      <c r="M87" s="19"/>
      <c r="N87" s="19"/>
      <c r="O87" s="10"/>
      <c r="P87" s="10"/>
      <c r="Q87" s="10"/>
      <c r="R87" s="10"/>
      <c r="S87" s="10"/>
      <c r="T87" s="10"/>
    </row>
    <row r="88" spans="1:20" ht="15.75">
      <c r="A88" s="110"/>
      <c r="B88" s="10"/>
      <c r="C88" s="110"/>
      <c r="D88" s="10"/>
      <c r="E88" s="10"/>
      <c r="F88" s="10"/>
      <c r="G88" s="35"/>
      <c r="H88" s="57"/>
      <c r="I88" s="19"/>
      <c r="J88" s="19"/>
      <c r="K88" s="19"/>
      <c r="L88" s="19"/>
      <c r="M88" s="19"/>
      <c r="N88" s="19"/>
      <c r="O88" s="10"/>
      <c r="P88" s="10"/>
      <c r="Q88" s="10"/>
      <c r="R88" s="10"/>
      <c r="S88" s="10"/>
      <c r="T88" s="10"/>
    </row>
    <row r="89" spans="1:20" ht="15.75">
      <c r="A89" s="110"/>
      <c r="B89" s="10"/>
      <c r="C89" s="110"/>
      <c r="D89" s="10"/>
      <c r="E89" s="10"/>
      <c r="F89" s="10"/>
      <c r="G89" s="35"/>
      <c r="H89" s="57"/>
      <c r="I89" s="19"/>
      <c r="J89" s="19"/>
      <c r="K89" s="19"/>
      <c r="L89" s="19"/>
      <c r="M89" s="19"/>
      <c r="N89" s="19"/>
      <c r="O89" s="10"/>
      <c r="P89" s="10"/>
      <c r="Q89" s="10"/>
      <c r="R89" s="10"/>
      <c r="S89" s="10"/>
      <c r="T89" s="10"/>
    </row>
    <row r="90" spans="1:20" ht="15.75">
      <c r="A90" s="110"/>
      <c r="B90" s="10"/>
      <c r="C90" s="110"/>
      <c r="D90" s="10"/>
      <c r="E90" s="10"/>
      <c r="F90" s="10"/>
      <c r="G90" s="35"/>
      <c r="H90" s="57"/>
      <c r="I90" s="19"/>
      <c r="J90" s="19"/>
      <c r="K90" s="19"/>
      <c r="L90" s="19"/>
      <c r="M90" s="19"/>
      <c r="N90" s="19"/>
      <c r="O90" s="10"/>
      <c r="P90" s="10"/>
      <c r="Q90" s="10"/>
      <c r="R90" s="10"/>
      <c r="S90" s="10"/>
      <c r="T90" s="10"/>
    </row>
    <row r="91" spans="1:20" ht="15.75">
      <c r="A91" s="110"/>
      <c r="B91" s="10"/>
      <c r="C91" s="110"/>
      <c r="D91" s="10"/>
      <c r="E91" s="10"/>
      <c r="F91" s="10"/>
      <c r="G91" s="35"/>
      <c r="H91" s="57"/>
      <c r="I91" s="19"/>
      <c r="J91" s="19"/>
      <c r="K91" s="19"/>
      <c r="L91" s="19"/>
      <c r="M91" s="19"/>
      <c r="N91" s="19"/>
      <c r="O91" s="10"/>
      <c r="P91" s="10"/>
      <c r="Q91" s="10"/>
      <c r="R91" s="10"/>
      <c r="S91" s="10"/>
      <c r="T91" s="10"/>
    </row>
    <row r="92" spans="1:20" ht="15.75">
      <c r="A92" s="110"/>
      <c r="B92" s="10"/>
      <c r="C92" s="110"/>
      <c r="D92" s="10"/>
      <c r="E92" s="10"/>
      <c r="F92" s="10"/>
      <c r="G92" s="35"/>
      <c r="H92" s="57"/>
      <c r="I92" s="19"/>
      <c r="J92" s="19"/>
      <c r="K92" s="19"/>
      <c r="L92" s="19"/>
      <c r="M92" s="19"/>
      <c r="N92" s="19"/>
      <c r="O92" s="10"/>
      <c r="P92" s="10"/>
      <c r="Q92" s="10"/>
      <c r="R92" s="10"/>
      <c r="S92" s="10"/>
      <c r="T92" s="10"/>
    </row>
    <row r="93" spans="1:20" ht="15.75">
      <c r="A93" s="110"/>
      <c r="B93" s="10"/>
      <c r="C93" s="110"/>
      <c r="D93" s="10"/>
      <c r="E93" s="10"/>
      <c r="F93" s="10"/>
      <c r="G93" s="35"/>
      <c r="H93" s="57"/>
      <c r="I93" s="19"/>
      <c r="J93" s="19"/>
      <c r="K93" s="19"/>
      <c r="L93" s="19"/>
      <c r="M93" s="19"/>
      <c r="N93" s="19"/>
      <c r="O93" s="10"/>
      <c r="P93" s="10"/>
      <c r="Q93" s="10"/>
      <c r="R93" s="10"/>
      <c r="S93" s="10"/>
      <c r="T93" s="10"/>
    </row>
    <row r="94" spans="1:20" ht="15.75">
      <c r="A94" s="110"/>
      <c r="B94" s="10"/>
      <c r="C94" s="110"/>
      <c r="D94" s="10"/>
      <c r="E94" s="10"/>
      <c r="F94" s="10"/>
      <c r="G94" s="35"/>
      <c r="H94" s="57"/>
      <c r="I94" s="19"/>
      <c r="J94" s="19"/>
      <c r="K94" s="19"/>
      <c r="L94" s="19"/>
      <c r="M94" s="19"/>
      <c r="N94" s="19"/>
      <c r="O94" s="10"/>
      <c r="P94" s="10"/>
      <c r="Q94" s="10"/>
      <c r="R94" s="10"/>
      <c r="S94" s="10"/>
      <c r="T94" s="10"/>
    </row>
    <row r="95" spans="1:20" ht="15.75">
      <c r="A95" s="110"/>
      <c r="B95" s="10"/>
      <c r="C95" s="110"/>
      <c r="D95" s="10"/>
      <c r="E95" s="10"/>
      <c r="F95" s="10"/>
      <c r="G95" s="35"/>
      <c r="H95" s="57"/>
      <c r="I95" s="19"/>
      <c r="J95" s="19"/>
      <c r="K95" s="19"/>
      <c r="L95" s="19"/>
      <c r="M95" s="19"/>
      <c r="N95" s="19"/>
      <c r="O95" s="10"/>
      <c r="P95" s="10"/>
      <c r="Q95" s="10"/>
      <c r="R95" s="10"/>
      <c r="S95" s="10"/>
      <c r="T95" s="10"/>
    </row>
    <row r="96" spans="1:20" ht="15.75">
      <c r="A96" s="110"/>
      <c r="B96" s="10"/>
      <c r="C96" s="110"/>
      <c r="D96" s="10"/>
      <c r="E96" s="10"/>
      <c r="F96" s="10"/>
      <c r="G96" s="35"/>
      <c r="H96" s="57"/>
      <c r="I96" s="19"/>
      <c r="J96" s="19"/>
      <c r="K96" s="19"/>
      <c r="L96" s="19"/>
      <c r="M96" s="19"/>
      <c r="N96" s="19"/>
      <c r="O96" s="10"/>
      <c r="P96" s="10"/>
      <c r="Q96" s="10"/>
      <c r="R96" s="10"/>
      <c r="S96" s="10"/>
      <c r="T96" s="10"/>
    </row>
    <row r="97" spans="1:20" ht="15.75">
      <c r="A97" s="110"/>
      <c r="B97" s="10"/>
      <c r="C97" s="110"/>
      <c r="D97" s="10"/>
      <c r="E97" s="10"/>
      <c r="F97" s="10"/>
      <c r="G97" s="35"/>
      <c r="H97" s="57"/>
      <c r="I97" s="19"/>
      <c r="J97" s="19"/>
      <c r="K97" s="19"/>
      <c r="L97" s="19"/>
      <c r="M97" s="19"/>
      <c r="N97" s="19"/>
      <c r="O97" s="10"/>
      <c r="P97" s="10"/>
      <c r="Q97" s="10"/>
      <c r="R97" s="10"/>
      <c r="S97" s="10"/>
      <c r="T97" s="10"/>
    </row>
    <row r="98" spans="1:20" ht="15.75">
      <c r="A98" s="110"/>
      <c r="B98" s="10"/>
      <c r="C98" s="110"/>
      <c r="D98" s="10"/>
      <c r="E98" s="10"/>
      <c r="F98" s="10"/>
      <c r="G98" s="35"/>
      <c r="H98" s="57"/>
      <c r="I98" s="19"/>
      <c r="J98" s="19"/>
      <c r="K98" s="19"/>
      <c r="L98" s="19"/>
      <c r="M98" s="19"/>
      <c r="N98" s="19"/>
      <c r="O98" s="10"/>
      <c r="P98" s="10"/>
      <c r="Q98" s="10"/>
      <c r="R98" s="10"/>
      <c r="S98" s="10"/>
      <c r="T98" s="10"/>
    </row>
    <row r="99" spans="1:20" ht="15.75">
      <c r="A99" s="110"/>
      <c r="B99" s="10"/>
      <c r="C99" s="110"/>
      <c r="D99" s="10"/>
      <c r="E99" s="10"/>
      <c r="F99" s="10"/>
      <c r="G99" s="35"/>
      <c r="H99" s="57"/>
      <c r="I99" s="19"/>
      <c r="J99" s="19"/>
      <c r="K99" s="19"/>
      <c r="L99" s="19"/>
      <c r="M99" s="19"/>
      <c r="N99" s="19"/>
      <c r="O99" s="10"/>
      <c r="P99" s="10"/>
      <c r="Q99" s="10"/>
      <c r="R99" s="10"/>
      <c r="S99" s="10"/>
      <c r="T99" s="10"/>
    </row>
    <row r="100" spans="1:20" ht="15.75">
      <c r="A100" s="110"/>
      <c r="B100" s="10"/>
      <c r="C100" s="110"/>
      <c r="D100" s="10"/>
      <c r="E100" s="10"/>
      <c r="F100" s="10"/>
      <c r="G100" s="35"/>
      <c r="H100" s="57"/>
      <c r="I100" s="19"/>
      <c r="J100" s="19"/>
      <c r="K100" s="19"/>
      <c r="L100" s="19"/>
      <c r="M100" s="19"/>
      <c r="N100" s="19"/>
      <c r="O100" s="10"/>
      <c r="P100" s="10"/>
      <c r="Q100" s="10"/>
      <c r="R100" s="10"/>
      <c r="S100" s="10"/>
      <c r="T100" s="10"/>
    </row>
    <row r="101" spans="1:20" ht="15.75">
      <c r="A101" s="110"/>
      <c r="B101" s="10"/>
      <c r="C101" s="110"/>
      <c r="D101" s="10"/>
      <c r="E101" s="10"/>
      <c r="F101" s="10"/>
      <c r="G101" s="35"/>
      <c r="H101" s="57"/>
      <c r="I101" s="19"/>
      <c r="J101" s="19"/>
      <c r="K101" s="19"/>
      <c r="L101" s="19"/>
      <c r="M101" s="19"/>
      <c r="N101" s="19"/>
      <c r="O101" s="10"/>
      <c r="P101" s="10"/>
      <c r="Q101" s="10"/>
      <c r="R101" s="10"/>
      <c r="S101" s="10"/>
      <c r="T101" s="10"/>
    </row>
    <row r="102" spans="1:20" ht="15.75">
      <c r="A102" s="110"/>
      <c r="B102" s="10"/>
      <c r="C102" s="110"/>
      <c r="D102" s="10"/>
      <c r="E102" s="10"/>
      <c r="F102" s="10"/>
      <c r="G102" s="35"/>
      <c r="H102" s="57"/>
      <c r="I102" s="19"/>
      <c r="J102" s="19"/>
      <c r="K102" s="19"/>
      <c r="L102" s="19"/>
      <c r="M102" s="19"/>
      <c r="N102" s="19"/>
      <c r="O102" s="10"/>
      <c r="P102" s="10"/>
      <c r="Q102" s="10"/>
      <c r="R102" s="10"/>
      <c r="S102" s="10"/>
      <c r="T102" s="10"/>
    </row>
    <row r="103" spans="1:20" ht="15.75">
      <c r="A103" s="110"/>
      <c r="B103" s="10"/>
      <c r="C103" s="110"/>
      <c r="D103" s="10"/>
      <c r="E103" s="10"/>
      <c r="F103" s="10"/>
      <c r="G103" s="35"/>
      <c r="H103" s="57"/>
      <c r="I103" s="19"/>
      <c r="J103" s="19"/>
      <c r="K103" s="19"/>
      <c r="L103" s="19"/>
      <c r="M103" s="19"/>
      <c r="N103" s="19"/>
      <c r="O103" s="10"/>
      <c r="P103" s="10"/>
      <c r="Q103" s="10"/>
      <c r="R103" s="10"/>
      <c r="S103" s="10"/>
      <c r="T103" s="10"/>
    </row>
    <row r="104" spans="1:20" ht="15.75">
      <c r="A104" s="110"/>
      <c r="B104" s="10"/>
      <c r="C104" s="110"/>
      <c r="D104" s="10"/>
      <c r="E104" s="10"/>
      <c r="F104" s="10"/>
      <c r="G104" s="35"/>
      <c r="H104" s="57"/>
      <c r="I104" s="19"/>
      <c r="J104" s="19"/>
      <c r="K104" s="19"/>
      <c r="L104" s="19"/>
      <c r="M104" s="19"/>
      <c r="N104" s="19"/>
      <c r="O104" s="10"/>
      <c r="P104" s="10"/>
      <c r="Q104" s="10"/>
      <c r="R104" s="10"/>
      <c r="S104" s="10"/>
      <c r="T104" s="10"/>
    </row>
    <row r="105" spans="1:20" ht="15.75">
      <c r="A105" s="110"/>
      <c r="B105" s="10"/>
      <c r="C105" s="110"/>
      <c r="D105" s="10"/>
      <c r="E105" s="10"/>
      <c r="F105" s="10"/>
      <c r="G105" s="35"/>
      <c r="H105" s="57"/>
      <c r="I105" s="19"/>
      <c r="J105" s="19"/>
      <c r="K105" s="19"/>
      <c r="L105" s="19"/>
      <c r="M105" s="19"/>
      <c r="N105" s="19"/>
      <c r="O105" s="10"/>
      <c r="P105" s="10"/>
      <c r="Q105" s="10"/>
      <c r="R105" s="10"/>
      <c r="S105" s="10"/>
      <c r="T105" s="10"/>
    </row>
    <row r="106" spans="1:20" ht="15.75">
      <c r="A106" s="110"/>
      <c r="B106" s="10"/>
      <c r="C106" s="110"/>
      <c r="D106" s="10"/>
      <c r="E106" s="10"/>
      <c r="F106" s="10"/>
      <c r="G106" s="35"/>
      <c r="H106" s="57"/>
      <c r="I106" s="19"/>
      <c r="J106" s="19"/>
      <c r="K106" s="19"/>
      <c r="L106" s="19"/>
      <c r="M106" s="19"/>
      <c r="N106" s="19"/>
      <c r="O106" s="10"/>
      <c r="P106" s="10"/>
      <c r="Q106" s="10"/>
      <c r="R106" s="10"/>
      <c r="S106" s="10"/>
      <c r="T106" s="10"/>
    </row>
    <row r="107" spans="1:20" ht="15.75">
      <c r="A107" s="110"/>
      <c r="B107" s="10"/>
      <c r="C107" s="110"/>
      <c r="D107" s="10"/>
      <c r="E107" s="10"/>
      <c r="F107" s="10"/>
      <c r="G107" s="35"/>
      <c r="H107" s="57"/>
      <c r="I107" s="19"/>
      <c r="J107" s="19"/>
      <c r="K107" s="19"/>
      <c r="L107" s="19"/>
      <c r="M107" s="19"/>
      <c r="N107" s="19"/>
      <c r="O107" s="10"/>
      <c r="P107" s="10"/>
      <c r="Q107" s="10"/>
      <c r="R107" s="10"/>
      <c r="S107" s="10"/>
      <c r="T107" s="10"/>
    </row>
    <row r="108" spans="1:20" ht="15.75">
      <c r="A108" s="110"/>
      <c r="B108" s="10"/>
      <c r="C108" s="110"/>
      <c r="D108" s="10"/>
      <c r="E108" s="10"/>
      <c r="F108" s="10"/>
      <c r="G108" s="35"/>
      <c r="H108" s="57"/>
      <c r="I108" s="19"/>
      <c r="J108" s="19"/>
      <c r="K108" s="19"/>
      <c r="L108" s="19"/>
      <c r="M108" s="19"/>
      <c r="N108" s="19"/>
      <c r="O108" s="10"/>
      <c r="P108" s="10"/>
      <c r="Q108" s="10"/>
      <c r="R108" s="10"/>
      <c r="S108" s="10"/>
      <c r="T108" s="10"/>
    </row>
    <row r="109" spans="1:20" ht="15.75">
      <c r="A109" s="110"/>
      <c r="B109" s="10"/>
      <c r="C109" s="110"/>
      <c r="D109" s="10"/>
      <c r="E109" s="10"/>
      <c r="F109" s="10"/>
      <c r="G109" s="35"/>
      <c r="H109" s="57"/>
      <c r="I109" s="19"/>
      <c r="J109" s="19"/>
      <c r="K109" s="19"/>
      <c r="L109" s="19"/>
      <c r="M109" s="19"/>
      <c r="N109" s="19"/>
      <c r="O109" s="10"/>
      <c r="P109" s="10"/>
      <c r="Q109" s="10"/>
      <c r="R109" s="10"/>
      <c r="S109" s="10"/>
      <c r="T109" s="10"/>
    </row>
    <row r="110" spans="1:20" ht="15.75">
      <c r="A110" s="110"/>
      <c r="B110" s="10"/>
      <c r="C110" s="110"/>
      <c r="D110" s="10"/>
      <c r="E110" s="10"/>
      <c r="F110" s="10"/>
      <c r="G110" s="35"/>
      <c r="H110" s="57"/>
      <c r="I110" s="19"/>
      <c r="J110" s="19"/>
      <c r="K110" s="19"/>
      <c r="L110" s="19"/>
      <c r="M110" s="19"/>
      <c r="N110" s="19"/>
      <c r="O110" s="10"/>
      <c r="P110" s="10"/>
      <c r="Q110" s="10"/>
      <c r="R110" s="10"/>
      <c r="S110" s="10"/>
      <c r="T110" s="10"/>
    </row>
    <row r="111" spans="1:20" ht="15.75">
      <c r="A111" s="110"/>
      <c r="B111" s="10"/>
      <c r="C111" s="110"/>
      <c r="D111" s="10"/>
      <c r="E111" s="10"/>
      <c r="F111" s="10"/>
      <c r="G111" s="35"/>
      <c r="H111" s="57"/>
      <c r="I111" s="19"/>
      <c r="J111" s="19"/>
      <c r="K111" s="19"/>
      <c r="L111" s="19"/>
      <c r="M111" s="19"/>
      <c r="N111" s="19"/>
      <c r="O111" s="10"/>
      <c r="P111" s="10"/>
      <c r="Q111" s="10"/>
      <c r="R111" s="10"/>
      <c r="S111" s="10"/>
      <c r="T111" s="10"/>
    </row>
    <row r="112" spans="1:20" ht="15.75">
      <c r="A112" s="110"/>
      <c r="B112" s="10"/>
      <c r="C112" s="110"/>
      <c r="D112" s="10"/>
      <c r="E112" s="10"/>
      <c r="F112" s="10"/>
      <c r="G112" s="35"/>
      <c r="H112" s="57"/>
      <c r="I112" s="19"/>
      <c r="J112" s="19"/>
      <c r="K112" s="19"/>
      <c r="L112" s="19"/>
      <c r="M112" s="19"/>
      <c r="N112" s="19"/>
      <c r="O112" s="10"/>
      <c r="P112" s="10"/>
      <c r="Q112" s="10"/>
      <c r="R112" s="10"/>
      <c r="S112" s="10"/>
      <c r="T112" s="10"/>
    </row>
    <row r="113" spans="1:20" ht="15.75">
      <c r="A113" s="110"/>
      <c r="B113" s="10"/>
      <c r="C113" s="110"/>
      <c r="D113" s="10"/>
      <c r="E113" s="10"/>
      <c r="F113" s="10"/>
      <c r="G113" s="35"/>
      <c r="H113" s="57"/>
      <c r="I113" s="19"/>
      <c r="J113" s="19"/>
      <c r="K113" s="19"/>
      <c r="L113" s="19"/>
      <c r="M113" s="19"/>
      <c r="N113" s="19"/>
      <c r="O113" s="10"/>
      <c r="P113" s="10"/>
      <c r="Q113" s="10"/>
      <c r="R113" s="10"/>
      <c r="S113" s="10"/>
      <c r="T113" s="10"/>
    </row>
    <row r="114" spans="1:20" ht="15.75">
      <c r="A114" s="110"/>
      <c r="B114" s="10"/>
      <c r="C114" s="110"/>
      <c r="D114" s="10"/>
      <c r="E114" s="10"/>
      <c r="F114" s="10"/>
      <c r="G114" s="35"/>
      <c r="H114" s="57"/>
      <c r="I114" s="19"/>
      <c r="J114" s="19"/>
      <c r="K114" s="19"/>
      <c r="L114" s="19"/>
      <c r="M114" s="19"/>
      <c r="N114" s="19"/>
      <c r="O114" s="10"/>
      <c r="P114" s="10"/>
      <c r="Q114" s="10"/>
      <c r="R114" s="10"/>
      <c r="S114" s="10"/>
      <c r="T114" s="10"/>
    </row>
    <row r="115" spans="1:20" ht="15.75">
      <c r="H115" s="57"/>
      <c r="I115" s="19"/>
      <c r="J115" s="19"/>
      <c r="K115" s="19"/>
      <c r="L115" s="19"/>
      <c r="M115" s="19"/>
      <c r="N115" s="19"/>
    </row>
    <row r="116" spans="1:20" ht="15.75">
      <c r="H116" s="57"/>
      <c r="I116" s="19"/>
      <c r="J116" s="19"/>
      <c r="K116" s="19"/>
      <c r="L116" s="19"/>
      <c r="M116" s="19"/>
      <c r="N116" s="19"/>
    </row>
    <row r="117" spans="1:20" ht="15.75">
      <c r="H117" s="57"/>
      <c r="I117" s="19"/>
      <c r="J117" s="19"/>
      <c r="K117" s="19"/>
      <c r="L117" s="19"/>
      <c r="M117" s="19"/>
      <c r="N117" s="19"/>
    </row>
    <row r="118" spans="1:20" ht="15.75">
      <c r="H118" s="57"/>
      <c r="I118" s="19"/>
      <c r="J118" s="19"/>
      <c r="K118" s="19"/>
      <c r="L118" s="19"/>
      <c r="M118" s="19"/>
      <c r="N118" s="19"/>
    </row>
    <row r="119" spans="1:20" ht="15.75">
      <c r="H119" s="57"/>
      <c r="I119" s="19"/>
      <c r="J119" s="19"/>
      <c r="K119" s="19"/>
      <c r="L119" s="19"/>
      <c r="M119" s="19"/>
      <c r="N119" s="19"/>
    </row>
    <row r="120" spans="1:20" ht="15.75">
      <c r="H120" s="57"/>
      <c r="I120" s="19"/>
      <c r="J120" s="19"/>
      <c r="K120" s="19"/>
      <c r="L120" s="19"/>
      <c r="M120" s="19"/>
      <c r="N120" s="19"/>
    </row>
    <row r="121" spans="1:20" ht="15.75">
      <c r="H121" s="57"/>
      <c r="I121" s="19"/>
      <c r="J121" s="19"/>
      <c r="K121" s="19"/>
      <c r="L121" s="19"/>
      <c r="M121" s="19"/>
      <c r="N121" s="19"/>
    </row>
    <row r="122" spans="1:20" ht="15.75">
      <c r="H122" s="57"/>
      <c r="I122" s="19"/>
      <c r="J122" s="19"/>
      <c r="K122" s="19"/>
      <c r="L122" s="19"/>
      <c r="M122" s="19"/>
      <c r="N122" s="19"/>
    </row>
    <row r="123" spans="1:20" ht="15.75">
      <c r="H123" s="57"/>
      <c r="I123" s="19"/>
      <c r="J123" s="19"/>
      <c r="K123" s="19"/>
      <c r="L123" s="19"/>
      <c r="M123" s="19"/>
      <c r="N123" s="19"/>
    </row>
    <row r="124" spans="1:20" ht="15.75">
      <c r="H124" s="57"/>
      <c r="I124" s="19"/>
      <c r="J124" s="19"/>
      <c r="K124" s="19"/>
      <c r="L124" s="19"/>
      <c r="M124" s="19"/>
      <c r="N124" s="19"/>
    </row>
    <row r="125" spans="1:20" ht="15.75">
      <c r="H125" s="57"/>
      <c r="I125" s="19"/>
      <c r="J125" s="19"/>
      <c r="K125" s="19"/>
      <c r="L125" s="19"/>
      <c r="M125" s="19"/>
      <c r="N125" s="19"/>
    </row>
    <row r="126" spans="1:20" ht="15.75">
      <c r="H126" s="57"/>
      <c r="I126" s="19"/>
      <c r="J126" s="19"/>
      <c r="K126" s="19"/>
      <c r="L126" s="19"/>
      <c r="M126" s="19"/>
      <c r="N126" s="19"/>
    </row>
    <row r="127" spans="1:20" ht="15.75">
      <c r="H127" s="57"/>
      <c r="I127" s="19"/>
      <c r="J127" s="19"/>
      <c r="K127" s="19"/>
      <c r="L127" s="19"/>
      <c r="M127" s="19"/>
      <c r="N127" s="19"/>
    </row>
    <row r="128" spans="1:20" ht="15.75">
      <c r="H128" s="57"/>
      <c r="I128" s="19"/>
      <c r="J128" s="19"/>
      <c r="K128" s="19"/>
      <c r="L128" s="19"/>
      <c r="M128" s="19"/>
      <c r="N128" s="19"/>
    </row>
    <row r="129" spans="8:14" ht="15.75">
      <c r="H129" s="57"/>
      <c r="I129" s="19"/>
      <c r="J129" s="19"/>
      <c r="K129" s="19"/>
      <c r="L129" s="19"/>
      <c r="M129" s="19"/>
      <c r="N129" s="19"/>
    </row>
    <row r="130" spans="8:14" ht="15.75">
      <c r="H130" s="57"/>
      <c r="I130" s="19"/>
      <c r="J130" s="19"/>
      <c r="K130" s="19"/>
      <c r="L130" s="19"/>
      <c r="M130" s="19"/>
      <c r="N130" s="19"/>
    </row>
    <row r="131" spans="8:14" ht="15.75">
      <c r="H131" s="57"/>
      <c r="I131" s="19"/>
      <c r="J131" s="19"/>
      <c r="K131" s="19"/>
      <c r="L131" s="19"/>
      <c r="M131" s="19"/>
      <c r="N131" s="19"/>
    </row>
    <row r="132" spans="8:14" ht="15.75">
      <c r="H132" s="57"/>
      <c r="I132" s="19"/>
      <c r="J132" s="19"/>
      <c r="K132" s="19"/>
      <c r="L132" s="19"/>
      <c r="M132" s="19"/>
      <c r="N132" s="19"/>
    </row>
    <row r="133" spans="8:14" ht="15.75">
      <c r="H133" s="57"/>
      <c r="I133" s="19"/>
      <c r="J133" s="19"/>
      <c r="K133" s="19"/>
      <c r="L133" s="19"/>
      <c r="M133" s="19"/>
      <c r="N133" s="19"/>
    </row>
    <row r="134" spans="8:14" ht="15.75">
      <c r="H134" s="57"/>
      <c r="I134" s="19"/>
      <c r="J134" s="19"/>
      <c r="K134" s="19"/>
      <c r="L134" s="19"/>
      <c r="M134" s="19"/>
      <c r="N134" s="19"/>
    </row>
    <row r="135" spans="8:14" ht="15.75">
      <c r="H135" s="57"/>
      <c r="I135" s="19"/>
      <c r="J135" s="19"/>
      <c r="K135" s="19"/>
      <c r="L135" s="19"/>
      <c r="M135" s="19"/>
      <c r="N135" s="19"/>
    </row>
    <row r="136" spans="8:14" ht="15.75">
      <c r="H136" s="57"/>
      <c r="I136" s="19"/>
      <c r="J136" s="19"/>
      <c r="K136" s="19"/>
      <c r="L136" s="19"/>
      <c r="M136" s="19"/>
      <c r="N136" s="19"/>
    </row>
    <row r="137" spans="8:14" ht="15.75">
      <c r="H137" s="57"/>
      <c r="I137" s="19"/>
      <c r="J137" s="19"/>
      <c r="K137" s="19"/>
      <c r="L137" s="19"/>
      <c r="M137" s="19"/>
      <c r="N137" s="19"/>
    </row>
    <row r="138" spans="8:14" ht="15.75">
      <c r="H138" s="57"/>
      <c r="I138" s="19"/>
      <c r="J138" s="19"/>
      <c r="K138" s="19"/>
      <c r="L138" s="19"/>
      <c r="M138" s="19"/>
      <c r="N138" s="19"/>
    </row>
    <row r="139" spans="8:14" ht="15.75">
      <c r="H139" s="57"/>
      <c r="I139" s="19"/>
      <c r="J139" s="19"/>
      <c r="K139" s="19"/>
      <c r="L139" s="19"/>
      <c r="M139" s="19"/>
      <c r="N139" s="19"/>
    </row>
    <row r="140" spans="8:14" ht="15.75">
      <c r="H140" s="57"/>
      <c r="I140" s="19"/>
      <c r="J140" s="19"/>
      <c r="K140" s="19"/>
      <c r="L140" s="19"/>
      <c r="M140" s="19"/>
      <c r="N140" s="19"/>
    </row>
    <row r="141" spans="8:14" ht="15.75">
      <c r="H141" s="57"/>
      <c r="I141" s="19"/>
      <c r="J141" s="19"/>
      <c r="K141" s="19"/>
      <c r="L141" s="19"/>
      <c r="M141" s="19"/>
      <c r="N141" s="19"/>
    </row>
    <row r="142" spans="8:14" ht="15.75">
      <c r="H142" s="57"/>
      <c r="I142" s="19"/>
      <c r="J142" s="19"/>
      <c r="K142" s="19"/>
      <c r="L142" s="19"/>
      <c r="M142" s="19"/>
      <c r="N142" s="19"/>
    </row>
    <row r="143" spans="8:14" ht="15.75">
      <c r="H143" s="57"/>
      <c r="I143" s="19"/>
      <c r="J143" s="19"/>
      <c r="K143" s="19"/>
      <c r="L143" s="19"/>
      <c r="M143" s="19"/>
      <c r="N143" s="19"/>
    </row>
    <row r="144" spans="8:14" ht="15.75">
      <c r="H144" s="57"/>
      <c r="I144" s="19"/>
      <c r="J144" s="19"/>
      <c r="K144" s="19"/>
      <c r="L144" s="19"/>
      <c r="M144" s="19"/>
      <c r="N144" s="19"/>
    </row>
    <row r="145" spans="8:14" ht="15.75">
      <c r="H145" s="57"/>
      <c r="I145" s="19"/>
      <c r="J145" s="19"/>
      <c r="K145" s="19"/>
      <c r="L145" s="19"/>
      <c r="M145" s="19"/>
      <c r="N145" s="19"/>
    </row>
    <row r="146" spans="8:14" ht="15.75">
      <c r="H146" s="57"/>
      <c r="K146" s="19"/>
      <c r="L146" s="19"/>
      <c r="M146" s="19"/>
      <c r="N146" s="19"/>
    </row>
    <row r="147" spans="8:14" ht="15.75">
      <c r="H147" s="57"/>
      <c r="K147" s="19"/>
      <c r="L147" s="19"/>
      <c r="M147" s="19"/>
      <c r="N147" s="19"/>
    </row>
    <row r="148" spans="8:14" ht="15.75">
      <c r="H148" s="57"/>
      <c r="K148" s="19"/>
      <c r="L148" s="19"/>
      <c r="M148" s="19"/>
      <c r="N148" s="19"/>
    </row>
    <row r="149" spans="8:14">
      <c r="H149" s="57"/>
    </row>
    <row r="150" spans="8:14">
      <c r="H150" s="57"/>
    </row>
    <row r="151" spans="8:14">
      <c r="H151" s="57"/>
    </row>
    <row r="152" spans="8:14">
      <c r="H152" s="57"/>
    </row>
    <row r="153" spans="8:14">
      <c r="H153" s="57"/>
    </row>
    <row r="154" spans="8:14">
      <c r="H154" s="57"/>
    </row>
  </sheetData>
  <sheetProtection algorithmName="SHA-512" hashValue="htkxbs0j3FSTj67OlK1ExyLWkcw9si3/vJOioGBoXLYY+RL+zHbrtPgWUYM7u/xpj6Szq1TRAzQP0bVUtku+2Q==" saltValue="C/ujM2JQplToqjgYN/28kg==" spinCount="100000" sheet="1" formatCells="0" formatColumns="0" formatRows="0" selectLockedCells="1" autoFilter="0"/>
  <autoFilter ref="B8:B60" xr:uid="{00000000-0009-0000-0000-000006000000}"/>
  <mergeCells count="10">
    <mergeCell ref="B63:G63"/>
    <mergeCell ref="A6:B6"/>
    <mergeCell ref="C6:E6"/>
    <mergeCell ref="A7:B7"/>
    <mergeCell ref="A3:B3"/>
    <mergeCell ref="C3:E3"/>
    <mergeCell ref="A4:B4"/>
    <mergeCell ref="C4:E4"/>
    <mergeCell ref="A5:B5"/>
    <mergeCell ref="C5:E5"/>
  </mergeCells>
  <conditionalFormatting sqref="G11:G59">
    <cfRule type="cellIs" dxfId="50" priority="4" operator="between">
      <formula>0</formula>
      <formula>1000000000</formula>
    </cfRule>
  </conditionalFormatting>
  <conditionalFormatting sqref="E11:E59">
    <cfRule type="expression" dxfId="49" priority="1">
      <formula>D11="non-surfactant from palm/palm kernel oil"</formula>
    </cfRule>
    <cfRule type="expression" dxfId="48" priority="2">
      <formula>D11="Nicht-Tensid aus Palm/Palmkernöl"</formula>
    </cfRule>
    <cfRule type="expression" dxfId="47" priority="5">
      <formula>D11="Surfactant from palm/palm kernel oil"</formula>
    </cfRule>
    <cfRule type="expression" dxfId="46" priority="6">
      <formula>D11="Tensid aus Palmöl/Palmkernöl"</formula>
    </cfRule>
  </conditionalFormatting>
  <conditionalFormatting sqref="F11:F59">
    <cfRule type="expression" dxfId="45" priority="3">
      <formula>E11&gt;0</formula>
    </cfRule>
  </conditionalFormatting>
  <dataValidations count="2">
    <dataValidation type="list" allowBlank="1" showInputMessage="1" showErrorMessage="1" error="please select" sqref="F11:F59" xr:uid="{00000000-0002-0000-0600-000000000000}">
      <formula1>Nachweis</formula1>
    </dataValidation>
    <dataValidation type="decimal" allowBlank="1" showInputMessage="1" showErrorMessage="1" sqref="E11:E59" xr:uid="{00000000-0002-0000-0600-000001000000}">
      <formula1>0</formula1>
      <formula2>100</formula2>
    </dataValidation>
  </dataValidations>
  <pageMargins left="0.78740157480314965" right="0.78740157480314965" top="0.98425196850393704" bottom="0.98425196850393704" header="0.51181102362204722" footer="0.51181102362204722"/>
  <pageSetup paperSize="9" scale="4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pageSetUpPr fitToPage="1"/>
  </sheetPr>
  <dimension ref="A1:Q156"/>
  <sheetViews>
    <sheetView topLeftCell="A34" zoomScaleNormal="100" workbookViewId="0">
      <selection activeCell="B65" sqref="B65:J65"/>
    </sheetView>
  </sheetViews>
  <sheetFormatPr baseColWidth="10" defaultColWidth="11.42578125" defaultRowHeight="12.75"/>
  <cols>
    <col min="1" max="1" width="3.7109375" style="1" customWidth="1"/>
    <col min="2" max="2" width="35.28515625" customWidth="1"/>
    <col min="3" max="3" width="17.28515625" style="1" customWidth="1"/>
    <col min="4" max="4" width="11.7109375" customWidth="1"/>
    <col min="5" max="5" width="14.28515625" bestFit="1" customWidth="1"/>
    <col min="6" max="6" width="13.42578125" bestFit="1" customWidth="1"/>
    <col min="7" max="7" width="12.28515625" style="2" customWidth="1"/>
    <col min="8" max="8" width="12.85546875" style="2" customWidth="1"/>
    <col min="9" max="9" width="18.140625" style="2" customWidth="1"/>
    <col min="10" max="10" width="18.140625" customWidth="1"/>
  </cols>
  <sheetData>
    <row r="1" spans="1:17" s="7" customFormat="1" ht="15.75">
      <c r="A1" s="17"/>
      <c r="B1" s="150" t="str">
        <f>IF('Formulation Pre-Products'!$C$2=Languages!A3,Languages!A110,Languages!B110)</f>
        <v>„Rinse-off“-Kosmetikprodukte: Berechnung zu den Kriterien 3.4.1&amp;3.4.3&amp;3.5</v>
      </c>
      <c r="C1" s="18"/>
      <c r="D1" s="17"/>
      <c r="E1" s="19"/>
      <c r="F1" s="19" t="str">
        <f>'Formulation Pre-Products'!F1</f>
        <v>Anlage 2 zur DE-UZ 203 (Ausgabe Januar 2020) V1</v>
      </c>
      <c r="G1" s="59"/>
      <c r="J1" s="59"/>
      <c r="K1" s="19"/>
      <c r="L1" s="19"/>
      <c r="M1" s="19"/>
      <c r="N1" s="19"/>
      <c r="O1" s="19"/>
      <c r="P1" s="19"/>
      <c r="Q1" s="19"/>
    </row>
    <row r="2" spans="1:17" s="7" customFormat="1" ht="15.75">
      <c r="A2" s="24"/>
      <c r="B2" s="49"/>
      <c r="C2" s="49"/>
      <c r="D2" s="24"/>
      <c r="E2" s="49"/>
      <c r="F2" s="20" t="str">
        <f>'Formulation Pre-Products'!F6</f>
        <v>(nur die rot unterlegten Felder auswählen oder ausfüllen)</v>
      </c>
      <c r="G2" s="52"/>
      <c r="H2" s="61"/>
      <c r="I2" s="22"/>
      <c r="J2" s="22"/>
      <c r="K2" s="19"/>
      <c r="L2" s="19"/>
      <c r="M2" s="19"/>
      <c r="N2" s="19"/>
      <c r="O2" s="19"/>
      <c r="P2" s="19"/>
      <c r="Q2" s="19"/>
    </row>
    <row r="3" spans="1:17" s="7" customFormat="1" ht="15.75">
      <c r="A3" s="488" t="str">
        <f>'Formulation Pre-Products'!A3</f>
        <v>Zeichennehmer:</v>
      </c>
      <c r="B3" s="489"/>
      <c r="C3" s="526">
        <f>'Formulation Pre-Products'!C3:E3</f>
        <v>0</v>
      </c>
      <c r="D3" s="526"/>
      <c r="E3" s="526"/>
      <c r="F3" s="526"/>
      <c r="G3" s="526"/>
      <c r="H3" s="151"/>
      <c r="I3" s="98" t="str">
        <f>'Formulation Pre-Products'!G3</f>
        <v>Datum:</v>
      </c>
      <c r="J3" s="152">
        <f>'Formulation Pre-Products'!H3</f>
        <v>0</v>
      </c>
      <c r="K3" s="19"/>
      <c r="L3" s="19"/>
      <c r="M3" s="19"/>
      <c r="N3" s="19"/>
      <c r="O3" s="19"/>
      <c r="P3" s="19"/>
      <c r="Q3" s="19"/>
    </row>
    <row r="4" spans="1:17" s="7" customFormat="1" ht="15.75">
      <c r="A4" s="488" t="str">
        <f>'Formulation Pre-Products'!A4</f>
        <v>Zeichenanwender / Produktname:</v>
      </c>
      <c r="B4" s="489"/>
      <c r="C4" s="526">
        <f>'Formulation Pre-Products'!C4:E4</f>
        <v>0</v>
      </c>
      <c r="D4" s="526"/>
      <c r="E4" s="526"/>
      <c r="F4" s="526"/>
      <c r="G4" s="526"/>
      <c r="H4" s="151"/>
      <c r="I4" s="98" t="str">
        <f>'Formulation Pre-Products'!G4</f>
        <v>Version:</v>
      </c>
      <c r="J4" s="153">
        <f>'Formulation Pre-Products'!H4</f>
        <v>0</v>
      </c>
      <c r="K4" s="19"/>
      <c r="L4" s="19"/>
      <c r="M4" s="19"/>
      <c r="N4" s="19"/>
      <c r="O4" s="19"/>
      <c r="P4" s="19"/>
      <c r="Q4" s="19"/>
    </row>
    <row r="5" spans="1:17" s="7" customFormat="1" ht="15.75">
      <c r="A5" s="488" t="str">
        <f>'Formulation Pre-Products'!A5</f>
        <v>Vertragsnummer:</v>
      </c>
      <c r="B5" s="489"/>
      <c r="C5" s="533">
        <f>'Formulation Pre-Products'!C5:E5</f>
        <v>0</v>
      </c>
      <c r="D5" s="533"/>
      <c r="E5" s="533"/>
      <c r="F5" s="533"/>
      <c r="G5" s="61"/>
      <c r="H5" s="61"/>
      <c r="I5" s="22"/>
      <c r="J5" s="22"/>
      <c r="K5" s="19"/>
      <c r="L5" s="19"/>
      <c r="M5" s="19"/>
      <c r="N5" s="19"/>
      <c r="O5" s="19"/>
      <c r="P5" s="19"/>
      <c r="Q5" s="19"/>
    </row>
    <row r="6" spans="1:17" s="7" customFormat="1" ht="26.25" customHeight="1">
      <c r="A6" s="488" t="str">
        <f>'Formulation Pre-Products'!A6</f>
        <v>Produktart:</v>
      </c>
      <c r="B6" s="489"/>
      <c r="C6" s="519">
        <f>'Formulation Pre-Products'!C6:E6</f>
        <v>0</v>
      </c>
      <c r="D6" s="519"/>
      <c r="E6" s="519"/>
      <c r="F6" s="519"/>
      <c r="G6" s="59"/>
      <c r="H6" s="59"/>
      <c r="I6" s="22"/>
      <c r="J6" s="22"/>
      <c r="K6" s="19"/>
      <c r="L6" s="19"/>
      <c r="M6" s="19"/>
      <c r="N6" s="19"/>
      <c r="O6" s="19"/>
      <c r="P6" s="19"/>
      <c r="Q6" s="19"/>
    </row>
    <row r="7" spans="1:17" s="7" customFormat="1" ht="9.75" customHeight="1">
      <c r="A7" s="36"/>
      <c r="B7" s="37"/>
      <c r="C7" s="37"/>
      <c r="D7" s="37"/>
      <c r="E7" s="37"/>
      <c r="F7" s="37"/>
      <c r="G7" s="37"/>
      <c r="H7" s="61"/>
      <c r="I7" s="37"/>
      <c r="J7" s="37"/>
      <c r="K7" s="19"/>
      <c r="L7" s="19"/>
      <c r="M7" s="19"/>
      <c r="N7" s="19"/>
      <c r="O7" s="19"/>
      <c r="P7" s="19"/>
      <c r="Q7" s="19"/>
    </row>
    <row r="8" spans="1:17" s="7" customFormat="1" ht="33.75">
      <c r="A8" s="38" t="str">
        <f>'Ingoing Substances'!A8</f>
        <v>lfd.</v>
      </c>
      <c r="B8" s="38" t="str">
        <f>'Ingoing Substances'!B8</f>
        <v>Inhaltsstoff 3)</v>
      </c>
      <c r="C8" s="27" t="str">
        <f>'Ingoing substances_DID'!G8</f>
        <v>Gewicht
in der Rezeptur in</v>
      </c>
      <c r="D8" s="129" t="str">
        <f>IF('Formulation Pre-Products'!$C$2=Languages!A3,Languages!A51,Languages!B51)</f>
        <v>Aktivgehalt (AG)</v>
      </c>
      <c r="E8" s="128" t="str">
        <f>IF('Formulation Pre-Products'!$C$2=Languages!A3,Languages!A94,Languages!B94)</f>
        <v>KVV chron</v>
      </c>
      <c r="F8" s="129" t="str">
        <f>IF('Formulation Pre-Products'!$C$2=Languages!A3,Languages!A95,Languages!B95)</f>
        <v>KVV chron / AG</v>
      </c>
      <c r="G8" s="129" t="str">
        <f>IF('Formulation Pre-Products'!$C$2=Languages!A3,Languages!A100,Languages!B100)</f>
        <v>Tensid ohne leichte aerobe Abbaubarkeit</v>
      </c>
      <c r="H8" s="129" t="str">
        <f>IF('Formulation Pre-Products'!$C$2=Languages!A3,Languages!A101,Languages!B101)</f>
        <v>Tensid ohne anaerobe Abbaubarkeit</v>
      </c>
      <c r="I8" s="129" t="str">
        <f>IF('Formulation Pre-Products'!$C$2=Languages!A3,Languages!A43,Languages!B43)</f>
        <v>Organischer Inhaltsstoff ohne leichte aerobe Abbaubarkeit / AG</v>
      </c>
      <c r="J8" s="129" t="str">
        <f>IF('Formulation Pre-Products'!$C$2=Languages!A3,Languages!A44,Languages!B44)</f>
        <v>Organischer Inhaltsstoff ohne anaerobe Abbaubarkeit / AG</v>
      </c>
      <c r="K8" s="19"/>
      <c r="L8" s="19"/>
      <c r="M8" s="19"/>
      <c r="N8" s="19"/>
      <c r="O8" s="19"/>
      <c r="P8" s="19"/>
      <c r="Q8" s="19"/>
    </row>
    <row r="9" spans="1:17" s="7" customFormat="1" ht="23.25">
      <c r="A9" s="39" t="str">
        <f>'Ingoing Substances'!A9</f>
        <v>Nr.</v>
      </c>
      <c r="B9" s="39" t="str">
        <f>'Ingoing Substances'!B9</f>
        <v>Bezeichnung lt. IUPAC</v>
      </c>
      <c r="C9" s="29" t="str">
        <f>'Ingoing substances_DID'!G9</f>
        <v>Masse% 
(=g/100 g Produkt)</v>
      </c>
      <c r="D9" s="92" t="str">
        <f>IF('Formulation Pre-Products'!$C$2=Languages!A3,Languages!A52,Languages!B52)</f>
        <v>(in g/100g Produkt)</v>
      </c>
      <c r="E9" s="92" t="str">
        <f>IF('Formulation Pre-Products'!$C$2=Languages!A3,Languages!A102,Languages!B102)</f>
        <v>(in l/100g Produkt)</v>
      </c>
      <c r="F9" s="92" t="str">
        <f>IF('Formulation Pre-Products'!$C$2=Languages!A3,Languages!A103,Languages!B103)</f>
        <v>(in l/g AG)</v>
      </c>
      <c r="G9" s="92" t="str">
        <f>D9</f>
        <v>(in g/100g Produkt)</v>
      </c>
      <c r="H9" s="92" t="str">
        <f>D9</f>
        <v>(in g/100g Produkt)</v>
      </c>
      <c r="I9" s="92" t="str">
        <f>IF('Formulation Pre-Products'!$C$2=Languages!A3,Languages!A45,Languages!B45)</f>
        <v>(in mg/g AG)</v>
      </c>
      <c r="J9" s="92" t="str">
        <f>I9</f>
        <v>(in mg/g AG)</v>
      </c>
      <c r="K9" s="19"/>
      <c r="L9" s="19"/>
      <c r="M9" s="19"/>
      <c r="N9" s="19"/>
      <c r="O9" s="19"/>
      <c r="P9" s="19"/>
      <c r="Q9" s="19"/>
    </row>
    <row r="10" spans="1:17" ht="12.75" customHeight="1">
      <c r="A10" s="133">
        <v>1</v>
      </c>
      <c r="B10" s="323" t="str">
        <f>'Formulation Pre-Products'!D10</f>
        <v>Wasser</v>
      </c>
      <c r="C10" s="134" t="str">
        <f>'Ingoing substances_DID'!G10</f>
        <v/>
      </c>
      <c r="D10" s="135" t="s">
        <v>8</v>
      </c>
      <c r="E10" s="136" t="s">
        <v>8</v>
      </c>
      <c r="F10" s="136" t="s">
        <v>8</v>
      </c>
      <c r="G10" s="137" t="s">
        <v>8</v>
      </c>
      <c r="H10" s="135" t="s">
        <v>8</v>
      </c>
      <c r="I10" s="136" t="s">
        <v>8</v>
      </c>
      <c r="J10" s="136" t="s">
        <v>8</v>
      </c>
      <c r="K10" s="57"/>
      <c r="L10" s="19"/>
      <c r="M10" s="19"/>
      <c r="N10" s="19"/>
      <c r="O10" s="19"/>
      <c r="P10" s="19"/>
      <c r="Q10" s="19"/>
    </row>
    <row r="11" spans="1:17" ht="15.75">
      <c r="A11" s="133">
        <v>2</v>
      </c>
      <c r="B11" s="138" t="str">
        <f>IF('Ingoing substances_DID'!B11="","",'Ingoing substances_DID'!B11)</f>
        <v/>
      </c>
      <c r="C11" s="145" t="str">
        <f>IF('Ingoing substances_DID'!G11="","",'Ingoing substances_DID'!G11)</f>
        <v/>
      </c>
      <c r="D11" s="145" t="str">
        <f>IF(B11="","",IF('Ingoing substances_DID'!T11="Y",C11,""))</f>
        <v/>
      </c>
      <c r="E11" s="139" t="str">
        <f>IF(B11="","",C11*'Ingoing substances_DID'!M11*1000/'Ingoing substances_DID'!N11)</f>
        <v/>
      </c>
      <c r="F11" s="139" t="str">
        <f>IF(B11="","",E11/$D$60)</f>
        <v/>
      </c>
      <c r="G11" s="149" t="str">
        <f>IF(OR('Ingoing substances_DID'!R11="N",'Ingoing substances_DID'!O11="R"),"",C11)</f>
        <v/>
      </c>
      <c r="H11" s="149" t="str">
        <f>IF(OR('Ingoing substances_DID'!R11="N",'Ingoing substances_DID'!P11="Y"),"",C11)</f>
        <v/>
      </c>
      <c r="I11" s="149" t="str">
        <f>IF(B11="","",IF(B11="","",(IF(OR('Ingoing substances_DID'!T11="N",'Ingoing substances_DID'!O11="R"),"",C11*1000/$D$60))))</f>
        <v/>
      </c>
      <c r="J11" s="149" t="str">
        <f>IF(B11="","",IF(OR('Ingoing substances_DID'!T11="N",'Ingoing substances_DID'!Q11="Y"),"",C11*1000/$D$60))</f>
        <v/>
      </c>
      <c r="K11" s="57"/>
      <c r="L11" s="19"/>
      <c r="M11" s="19"/>
      <c r="N11" s="19"/>
      <c r="O11" s="19"/>
      <c r="P11" s="19"/>
      <c r="Q11" s="19"/>
    </row>
    <row r="12" spans="1:17" ht="15.75">
      <c r="A12" s="133">
        <v>3</v>
      </c>
      <c r="B12" s="138" t="str">
        <f>IF('Ingoing substances_DID'!B12="","",'Ingoing substances_DID'!B12)</f>
        <v/>
      </c>
      <c r="C12" s="145" t="str">
        <f>IF('Ingoing substances_DID'!G12="","",'Ingoing substances_DID'!G12)</f>
        <v/>
      </c>
      <c r="D12" s="145" t="str">
        <f>IF(B12="","",IF('Ingoing substances_DID'!T12="Y",C12,""))</f>
        <v/>
      </c>
      <c r="E12" s="139" t="str">
        <f>IF(B12="","",C12*'Ingoing substances_DID'!M12*1000/'Ingoing substances_DID'!N12)</f>
        <v/>
      </c>
      <c r="F12" s="139" t="str">
        <f t="shared" ref="F12:F59" si="0">IF(B12="","",E12/$D$60)</f>
        <v/>
      </c>
      <c r="G12" s="149" t="str">
        <f>IF(OR('Ingoing substances_DID'!R12="N",'Ingoing substances_DID'!O12="R"),"",C12)</f>
        <v/>
      </c>
      <c r="H12" s="149" t="str">
        <f>IF(OR('Ingoing substances_DID'!R12="N",'Ingoing substances_DID'!P12="Y"),"",C12)</f>
        <v/>
      </c>
      <c r="I12" s="149" t="str">
        <f>IF(B12="","",IF(B12="","",(IF(OR('Ingoing substances_DID'!T12="N",'Ingoing substances_DID'!O12="R"),"",C12*1000/$D$60))))</f>
        <v/>
      </c>
      <c r="J12" s="149" t="str">
        <f>IF(B12="","",IF(OR('Ingoing substances_DID'!T12="N",'Ingoing substances_DID'!Q12="Y"),"",C12*1000/$D$60))</f>
        <v/>
      </c>
      <c r="K12" s="57"/>
      <c r="L12" s="19"/>
      <c r="M12" s="19"/>
      <c r="N12" s="19"/>
      <c r="O12" s="19"/>
      <c r="P12" s="19"/>
      <c r="Q12" s="19"/>
    </row>
    <row r="13" spans="1:17" ht="15.75">
      <c r="A13" s="133">
        <v>4</v>
      </c>
      <c r="B13" s="138" t="str">
        <f>IF('Ingoing substances_DID'!B13="","",'Ingoing substances_DID'!B13)</f>
        <v/>
      </c>
      <c r="C13" s="145" t="str">
        <f>IF('Ingoing substances_DID'!G13="","",'Ingoing substances_DID'!G13)</f>
        <v/>
      </c>
      <c r="D13" s="145" t="str">
        <f>IF(B13="","",IF('Ingoing substances_DID'!T13="Y",C13,""))</f>
        <v/>
      </c>
      <c r="E13" s="139" t="str">
        <f>IF(B13="","",C13*'Ingoing substances_DID'!M13*1000/'Ingoing substances_DID'!N13)</f>
        <v/>
      </c>
      <c r="F13" s="139" t="str">
        <f t="shared" si="0"/>
        <v/>
      </c>
      <c r="G13" s="149" t="str">
        <f>IF(OR('Ingoing substances_DID'!R13="N",'Ingoing substances_DID'!O13="R"),"",C13)</f>
        <v/>
      </c>
      <c r="H13" s="149" t="str">
        <f>IF(OR('Ingoing substances_DID'!R13="N",'Ingoing substances_DID'!P13="Y"),"",C13)</f>
        <v/>
      </c>
      <c r="I13" s="149" t="str">
        <f>IF(B13="","",IF(B13="","",(IF(OR('Ingoing substances_DID'!T13="N",'Ingoing substances_DID'!O13="R"),"",C13*1000/$D$60))))</f>
        <v/>
      </c>
      <c r="J13" s="149" t="str">
        <f>IF(B13="","",IF(OR('Ingoing substances_DID'!T13="N",'Ingoing substances_DID'!Q13="Y"),"",C13*1000/$D$60))</f>
        <v/>
      </c>
      <c r="K13" s="57"/>
      <c r="L13" s="19"/>
      <c r="M13" s="19"/>
      <c r="N13" s="19"/>
      <c r="O13" s="19"/>
      <c r="P13" s="19"/>
      <c r="Q13" s="19"/>
    </row>
    <row r="14" spans="1:17" ht="15.75">
      <c r="A14" s="133">
        <v>5</v>
      </c>
      <c r="B14" s="138" t="str">
        <f>IF('Ingoing substances_DID'!B14="","",'Ingoing substances_DID'!B14)</f>
        <v/>
      </c>
      <c r="C14" s="145" t="str">
        <f>IF('Ingoing substances_DID'!G14="","",'Ingoing substances_DID'!G14)</f>
        <v/>
      </c>
      <c r="D14" s="145" t="str">
        <f>IF(B14="","",IF('Ingoing substances_DID'!T14="Y",C14,""))</f>
        <v/>
      </c>
      <c r="E14" s="149" t="str">
        <f>IF(B14="","",C14*'Ingoing substances_DID'!M14*1000/'Ingoing substances_DID'!N14)</f>
        <v/>
      </c>
      <c r="F14" s="149" t="str">
        <f t="shared" si="0"/>
        <v/>
      </c>
      <c r="G14" s="149" t="str">
        <f>IF(OR('Ingoing substances_DID'!R14="N",'Ingoing substances_DID'!O14="R"),"",C14)</f>
        <v/>
      </c>
      <c r="H14" s="149" t="str">
        <f>IF(OR('Ingoing substances_DID'!R14="N",'Ingoing substances_DID'!P14="Y"),"",C14)</f>
        <v/>
      </c>
      <c r="I14" s="149" t="str">
        <f>IF(B14="","",IF(B14="","",(IF(OR('Ingoing substances_DID'!T14="N",'Ingoing substances_DID'!O14="R"),"",C14*1000/$D$60))))</f>
        <v/>
      </c>
      <c r="J14" s="149" t="str">
        <f>IF(B14="","",IF(OR('Ingoing substances_DID'!T14="N",'Ingoing substances_DID'!Q14="Y"),"",C14*1000/$D$60))</f>
        <v/>
      </c>
      <c r="K14" s="57"/>
      <c r="L14" s="19"/>
      <c r="M14" s="19"/>
      <c r="N14" s="19"/>
      <c r="O14" s="19"/>
      <c r="P14" s="19"/>
      <c r="Q14" s="19"/>
    </row>
    <row r="15" spans="1:17" ht="15.75">
      <c r="A15" s="133">
        <v>6</v>
      </c>
      <c r="B15" s="138" t="str">
        <f>IF('Ingoing substances_DID'!B15="","",'Ingoing substances_DID'!B15)</f>
        <v/>
      </c>
      <c r="C15" s="145" t="str">
        <f>IF('Ingoing substances_DID'!G15="","",'Ingoing substances_DID'!G15)</f>
        <v/>
      </c>
      <c r="D15" s="145" t="str">
        <f>IF(B15="","",IF('Ingoing substances_DID'!T15="Y",C15,""))</f>
        <v/>
      </c>
      <c r="E15" s="139" t="str">
        <f>IF(B15="","",C15*'Ingoing substances_DID'!M15*1000/'Ingoing substances_DID'!N15)</f>
        <v/>
      </c>
      <c r="F15" s="139" t="str">
        <f t="shared" si="0"/>
        <v/>
      </c>
      <c r="G15" s="149" t="str">
        <f>IF(OR('Ingoing substances_DID'!R15="N",'Ingoing substances_DID'!O15="R"),"",C15)</f>
        <v/>
      </c>
      <c r="H15" s="149" t="str">
        <f>IF(OR('Ingoing substances_DID'!R15="N",'Ingoing substances_DID'!P15="Y"),"",C15)</f>
        <v/>
      </c>
      <c r="I15" s="149" t="str">
        <f>IF(B15="","",IF(B15="","",(IF(OR('Ingoing substances_DID'!T15="N",'Ingoing substances_DID'!O15="R"),"",C15*1000/$D$60))))</f>
        <v/>
      </c>
      <c r="J15" s="149" t="str">
        <f>IF(B15="","",IF(OR('Ingoing substances_DID'!T15="N",'Ingoing substances_DID'!Q15="Y"),"",C15*1000/$D$60))</f>
        <v/>
      </c>
      <c r="K15" s="57"/>
      <c r="L15" s="19"/>
      <c r="M15" s="19"/>
      <c r="N15" s="19"/>
      <c r="O15" s="19"/>
      <c r="P15" s="19"/>
      <c r="Q15" s="19"/>
    </row>
    <row r="16" spans="1:17" ht="15.75">
      <c r="A16" s="133">
        <v>7</v>
      </c>
      <c r="B16" s="138" t="str">
        <f>IF('Ingoing substances_DID'!B16="","",'Ingoing substances_DID'!B16)</f>
        <v/>
      </c>
      <c r="C16" s="145" t="str">
        <f>IF('Ingoing substances_DID'!G16="","",'Ingoing substances_DID'!G16)</f>
        <v/>
      </c>
      <c r="D16" s="145" t="str">
        <f>IF(B16="","",IF('Ingoing substances_DID'!T16="Y",C16,""))</f>
        <v/>
      </c>
      <c r="E16" s="139" t="str">
        <f>IF(B16="","",C16*'Ingoing substances_DID'!M16*1000/'Ingoing substances_DID'!N16)</f>
        <v/>
      </c>
      <c r="F16" s="139" t="str">
        <f t="shared" si="0"/>
        <v/>
      </c>
      <c r="G16" s="149" t="str">
        <f>IF(OR('Ingoing substances_DID'!R16="N",'Ingoing substances_DID'!O16="R"),"",C16)</f>
        <v/>
      </c>
      <c r="H16" s="149" t="str">
        <f>IF(OR('Ingoing substances_DID'!R16="N",'Ingoing substances_DID'!P16="Y"),"",C16)</f>
        <v/>
      </c>
      <c r="I16" s="149" t="str">
        <f>IF(B16="","",IF(B16="","",(IF(OR('Ingoing substances_DID'!T16="N",'Ingoing substances_DID'!O16="R"),"",C16*1000/$D$60))))</f>
        <v/>
      </c>
      <c r="J16" s="149" t="str">
        <f>IF(B16="","",IF(OR('Ingoing substances_DID'!T16="N",'Ingoing substances_DID'!Q16="Y"),"",C16*1000/$D$60))</f>
        <v/>
      </c>
      <c r="K16" s="57"/>
      <c r="L16" s="19"/>
      <c r="M16" s="19"/>
      <c r="N16" s="19"/>
      <c r="O16" s="19"/>
      <c r="P16" s="19"/>
      <c r="Q16" s="19"/>
    </row>
    <row r="17" spans="1:17" ht="15.75">
      <c r="A17" s="133">
        <v>8</v>
      </c>
      <c r="B17" s="138" t="str">
        <f>IF('Ingoing substances_DID'!B17="","",'Ingoing substances_DID'!B17)</f>
        <v/>
      </c>
      <c r="C17" s="145" t="str">
        <f>IF('Ingoing substances_DID'!G17="","",'Ingoing substances_DID'!G17)</f>
        <v/>
      </c>
      <c r="D17" s="145" t="str">
        <f>IF(B17="","",IF('Ingoing substances_DID'!T17="Y",C17,""))</f>
        <v/>
      </c>
      <c r="E17" s="139" t="str">
        <f>IF(B17="","",C17*'Ingoing substances_DID'!M17*1000/'Ingoing substances_DID'!N17)</f>
        <v/>
      </c>
      <c r="F17" s="139" t="str">
        <f t="shared" si="0"/>
        <v/>
      </c>
      <c r="G17" s="149" t="str">
        <f>IF(OR('Ingoing substances_DID'!R17="N",'Ingoing substances_DID'!O17="R"),"",C17)</f>
        <v/>
      </c>
      <c r="H17" s="149" t="str">
        <f>IF(OR('Ingoing substances_DID'!R17="N",'Ingoing substances_DID'!P17="Y"),"",C17)</f>
        <v/>
      </c>
      <c r="I17" s="149" t="str">
        <f>IF(B17="","",IF(B17="","",(IF(OR('Ingoing substances_DID'!T17="N",'Ingoing substances_DID'!O17="R"),"",C17*1000/$D$60))))</f>
        <v/>
      </c>
      <c r="J17" s="149" t="str">
        <f>IF(B17="","",IF(OR('Ingoing substances_DID'!T17="N",'Ingoing substances_DID'!Q17="Y"),"",C17*1000/$D$60))</f>
        <v/>
      </c>
      <c r="K17" s="57"/>
      <c r="L17" s="19"/>
      <c r="M17" s="19"/>
      <c r="N17" s="19"/>
      <c r="O17" s="19"/>
      <c r="P17" s="19"/>
      <c r="Q17" s="19"/>
    </row>
    <row r="18" spans="1:17" ht="15.75">
      <c r="A18" s="133">
        <v>9</v>
      </c>
      <c r="B18" s="138" t="str">
        <f>IF('Ingoing substances_DID'!B18="","",'Ingoing substances_DID'!B18)</f>
        <v/>
      </c>
      <c r="C18" s="145" t="str">
        <f>IF('Ingoing substances_DID'!G18="","",'Ingoing substances_DID'!G18)</f>
        <v/>
      </c>
      <c r="D18" s="145" t="str">
        <f>IF(B18="","",IF('Ingoing substances_DID'!T18="Y",C18,""))</f>
        <v/>
      </c>
      <c r="E18" s="139" t="str">
        <f>IF(B18="","",C18*'Ingoing substances_DID'!M18*1000/'Ingoing substances_DID'!N18)</f>
        <v/>
      </c>
      <c r="F18" s="139" t="str">
        <f t="shared" si="0"/>
        <v/>
      </c>
      <c r="G18" s="149" t="str">
        <f>IF(OR('Ingoing substances_DID'!R18="N",'Ingoing substances_DID'!O18="R"),"",C18)</f>
        <v/>
      </c>
      <c r="H18" s="149" t="str">
        <f>IF(OR('Ingoing substances_DID'!R18="N",'Ingoing substances_DID'!P18="Y"),"",C18)</f>
        <v/>
      </c>
      <c r="I18" s="149" t="str">
        <f>IF(B18="","",IF(B18="","",(IF(OR('Ingoing substances_DID'!T18="N",'Ingoing substances_DID'!O18="R"),"",C18*1000/$D$60))))</f>
        <v/>
      </c>
      <c r="J18" s="149" t="str">
        <f>IF(B18="","",IF(OR('Ingoing substances_DID'!T18="N",'Ingoing substances_DID'!Q18="Y"),"",C18*1000/$D$60))</f>
        <v/>
      </c>
      <c r="K18" s="57"/>
      <c r="L18" s="19"/>
      <c r="M18" s="19"/>
      <c r="N18" s="19"/>
      <c r="O18" s="19"/>
      <c r="P18" s="19"/>
      <c r="Q18" s="19"/>
    </row>
    <row r="19" spans="1:17" ht="15.75">
      <c r="A19" s="133">
        <v>10</v>
      </c>
      <c r="B19" s="138" t="str">
        <f>IF('Ingoing substances_DID'!B19="","",'Ingoing substances_DID'!B19)</f>
        <v/>
      </c>
      <c r="C19" s="145" t="str">
        <f>IF('Ingoing substances_DID'!G19="","",'Ingoing substances_DID'!G19)</f>
        <v/>
      </c>
      <c r="D19" s="145" t="str">
        <f>IF(B19="","",IF('Ingoing substances_DID'!T19="Y",C19,""))</f>
        <v/>
      </c>
      <c r="E19" s="139" t="str">
        <f>IF(B19="","",C19*'Ingoing substances_DID'!M19*1000/'Ingoing substances_DID'!N19)</f>
        <v/>
      </c>
      <c r="F19" s="139" t="str">
        <f t="shared" si="0"/>
        <v/>
      </c>
      <c r="G19" s="149" t="str">
        <f>IF(OR('Ingoing substances_DID'!R19="N",'Ingoing substances_DID'!O19="R"),"",C19)</f>
        <v/>
      </c>
      <c r="H19" s="149" t="str">
        <f>IF(OR('Ingoing substances_DID'!R19="N",'Ingoing substances_DID'!P19="Y"),"",C19)</f>
        <v/>
      </c>
      <c r="I19" s="149" t="str">
        <f>IF(B19="","",IF(B19="","",(IF(OR('Ingoing substances_DID'!T19="N",'Ingoing substances_DID'!O19="R"),"",C19*1000/$D$60))))</f>
        <v/>
      </c>
      <c r="J19" s="149" t="str">
        <f>IF(B19="","",IF(OR('Ingoing substances_DID'!T19="N",'Ingoing substances_DID'!Q19="Y"),"",C19*1000/$D$60))</f>
        <v/>
      </c>
      <c r="K19" s="57"/>
      <c r="L19" s="19"/>
      <c r="M19" s="19"/>
      <c r="N19" s="19"/>
      <c r="O19" s="19"/>
      <c r="P19" s="19"/>
      <c r="Q19" s="19"/>
    </row>
    <row r="20" spans="1:17" ht="15.75">
      <c r="A20" s="133">
        <v>11</v>
      </c>
      <c r="B20" s="138" t="str">
        <f>IF('Ingoing substances_DID'!B20="","",'Ingoing substances_DID'!B20)</f>
        <v/>
      </c>
      <c r="C20" s="145" t="str">
        <f>IF('Ingoing substances_DID'!G20="","",'Ingoing substances_DID'!G20)</f>
        <v/>
      </c>
      <c r="D20" s="145" t="str">
        <f>IF(B20="","",IF('Ingoing substances_DID'!T20="Y",C20,""))</f>
        <v/>
      </c>
      <c r="E20" s="139" t="str">
        <f>IF(B20="","",C20*'Ingoing substances_DID'!M20*1000/'Ingoing substances_DID'!N20)</f>
        <v/>
      </c>
      <c r="F20" s="139" t="str">
        <f t="shared" si="0"/>
        <v/>
      </c>
      <c r="G20" s="149" t="str">
        <f>IF(OR('Ingoing substances_DID'!R20="N",'Ingoing substances_DID'!O20="R"),"",C20)</f>
        <v/>
      </c>
      <c r="H20" s="149" t="str">
        <f>IF(OR('Ingoing substances_DID'!R20="N",'Ingoing substances_DID'!P20="Y"),"",C20)</f>
        <v/>
      </c>
      <c r="I20" s="149" t="str">
        <f>IF(B20="","",IF(B20="","",(IF(OR('Ingoing substances_DID'!T20="N",'Ingoing substances_DID'!O20="R"),"",C20*1000/$D$60))))</f>
        <v/>
      </c>
      <c r="J20" s="149" t="str">
        <f>IF(B20="","",IF(OR('Ingoing substances_DID'!T20="N",'Ingoing substances_DID'!Q20="Y"),"",C20*1000/$D$60))</f>
        <v/>
      </c>
      <c r="K20" s="57"/>
      <c r="L20" s="19"/>
      <c r="M20" s="19"/>
      <c r="N20" s="19"/>
      <c r="O20" s="19"/>
      <c r="P20" s="19"/>
      <c r="Q20" s="19"/>
    </row>
    <row r="21" spans="1:17" ht="15.75">
      <c r="A21" s="133">
        <v>12</v>
      </c>
      <c r="B21" s="138" t="str">
        <f>IF('Ingoing substances_DID'!B21="","",'Ingoing substances_DID'!B21)</f>
        <v/>
      </c>
      <c r="C21" s="145" t="str">
        <f>IF('Ingoing substances_DID'!G21="","",'Ingoing substances_DID'!G21)</f>
        <v/>
      </c>
      <c r="D21" s="145" t="str">
        <f>IF(B21="","",IF('Ingoing substances_DID'!T21="Y",C21,""))</f>
        <v/>
      </c>
      <c r="E21" s="139" t="str">
        <f>IF(B21="","",C21*'Ingoing substances_DID'!M21*1000/'Ingoing substances_DID'!N21)</f>
        <v/>
      </c>
      <c r="F21" s="139" t="str">
        <f t="shared" si="0"/>
        <v/>
      </c>
      <c r="G21" s="149" t="str">
        <f>IF(OR('Ingoing substances_DID'!R21="N",'Ingoing substances_DID'!O21="R"),"",C21)</f>
        <v/>
      </c>
      <c r="H21" s="149" t="str">
        <f>IF(OR('Ingoing substances_DID'!R21="N",'Ingoing substances_DID'!P21="Y"),"",C21)</f>
        <v/>
      </c>
      <c r="I21" s="149" t="str">
        <f>IF(B21="","",IF(B21="","",(IF(OR('Ingoing substances_DID'!T21="N",'Ingoing substances_DID'!O21="R"),"",C21*1000/$D$60))))</f>
        <v/>
      </c>
      <c r="J21" s="149" t="str">
        <f>IF(B21="","",IF(OR('Ingoing substances_DID'!T21="N",'Ingoing substances_DID'!Q21="Y"),"",C21*1000/$D$60))</f>
        <v/>
      </c>
      <c r="K21" s="57"/>
      <c r="L21" s="19"/>
      <c r="M21" s="19"/>
      <c r="N21" s="19"/>
      <c r="O21" s="19"/>
      <c r="P21" s="19"/>
      <c r="Q21" s="19"/>
    </row>
    <row r="22" spans="1:17" ht="15.75">
      <c r="A22" s="133">
        <v>13</v>
      </c>
      <c r="B22" s="138" t="str">
        <f>IF('Ingoing substances_DID'!B22="","",'Ingoing substances_DID'!B22)</f>
        <v/>
      </c>
      <c r="C22" s="145" t="str">
        <f>IF('Ingoing substances_DID'!G22="","",'Ingoing substances_DID'!G22)</f>
        <v/>
      </c>
      <c r="D22" s="145" t="str">
        <f>IF(B22="","",IF('Ingoing substances_DID'!T22="Y",C22,""))</f>
        <v/>
      </c>
      <c r="E22" s="139" t="str">
        <f>IF(B22="","",C22*'Ingoing substances_DID'!M22*1000/'Ingoing substances_DID'!N22)</f>
        <v/>
      </c>
      <c r="F22" s="139" t="str">
        <f t="shared" si="0"/>
        <v/>
      </c>
      <c r="G22" s="149" t="str">
        <f>IF(OR('Ingoing substances_DID'!R22="N",'Ingoing substances_DID'!O22="R"),"",C22)</f>
        <v/>
      </c>
      <c r="H22" s="149" t="str">
        <f>IF(OR('Ingoing substances_DID'!R22="N",'Ingoing substances_DID'!P22="Y"),"",C22)</f>
        <v/>
      </c>
      <c r="I22" s="149" t="str">
        <f>IF(B22="","",IF(B22="","",(IF(OR('Ingoing substances_DID'!T22="N",'Ingoing substances_DID'!O22="R"),"",C22*1000/$D$60))))</f>
        <v/>
      </c>
      <c r="J22" s="149" t="str">
        <f>IF(B22="","",IF(OR('Ingoing substances_DID'!T22="N",'Ingoing substances_DID'!Q22="Y"),"",C22*1000/$D$60))</f>
        <v/>
      </c>
      <c r="K22" s="57"/>
      <c r="L22" s="19"/>
      <c r="M22" s="19"/>
      <c r="N22" s="19"/>
      <c r="O22" s="19"/>
      <c r="P22" s="19"/>
      <c r="Q22" s="19"/>
    </row>
    <row r="23" spans="1:17" ht="15.75">
      <c r="A23" s="133">
        <v>14</v>
      </c>
      <c r="B23" s="138" t="str">
        <f>IF('Ingoing substances_DID'!B23="","",'Ingoing substances_DID'!B23)</f>
        <v/>
      </c>
      <c r="C23" s="145" t="str">
        <f>IF('Ingoing substances_DID'!G23="","",'Ingoing substances_DID'!G23)</f>
        <v/>
      </c>
      <c r="D23" s="145" t="str">
        <f>IF(B23="","",IF('Ingoing substances_DID'!T23="Y",C23,""))</f>
        <v/>
      </c>
      <c r="E23" s="139" t="str">
        <f>IF(B23="","",C23*'Ingoing substances_DID'!M23*1000/'Ingoing substances_DID'!N23)</f>
        <v/>
      </c>
      <c r="F23" s="139" t="str">
        <f t="shared" si="0"/>
        <v/>
      </c>
      <c r="G23" s="149" t="str">
        <f>IF(OR('Ingoing substances_DID'!R23="N",'Ingoing substances_DID'!O23="R"),"",C23)</f>
        <v/>
      </c>
      <c r="H23" s="149" t="str">
        <f>IF(OR('Ingoing substances_DID'!R23="N",'Ingoing substances_DID'!P23="Y"),"",C23)</f>
        <v/>
      </c>
      <c r="I23" s="149" t="str">
        <f>IF(B23="","",IF(B23="","",(IF(OR('Ingoing substances_DID'!T23="N",'Ingoing substances_DID'!O23="R"),"",C23*1000/$D$60))))</f>
        <v/>
      </c>
      <c r="J23" s="149" t="str">
        <f>IF(B23="","",IF(OR('Ingoing substances_DID'!T23="N",'Ingoing substances_DID'!Q23="Y"),"",C23*1000/$D$60))</f>
        <v/>
      </c>
      <c r="K23" s="57"/>
      <c r="L23" s="19"/>
      <c r="M23" s="19"/>
      <c r="N23" s="19"/>
      <c r="O23" s="19"/>
      <c r="P23" s="19"/>
      <c r="Q23" s="19"/>
    </row>
    <row r="24" spans="1:17" ht="15.75">
      <c r="A24" s="133">
        <v>15</v>
      </c>
      <c r="B24" s="138" t="str">
        <f>IF('Ingoing substances_DID'!B24="","",'Ingoing substances_DID'!B24)</f>
        <v/>
      </c>
      <c r="C24" s="145" t="str">
        <f>IF('Ingoing substances_DID'!G24="","",'Ingoing substances_DID'!G24)</f>
        <v/>
      </c>
      <c r="D24" s="145" t="str">
        <f>IF(B24="","",IF('Ingoing substances_DID'!T24="Y",C24,""))</f>
        <v/>
      </c>
      <c r="E24" s="139" t="str">
        <f>IF(B24="","",C24*'Ingoing substances_DID'!M24*1000/'Ingoing substances_DID'!N24)</f>
        <v/>
      </c>
      <c r="F24" s="139" t="str">
        <f t="shared" si="0"/>
        <v/>
      </c>
      <c r="G24" s="149" t="str">
        <f>IF(OR('Ingoing substances_DID'!R24="N",'Ingoing substances_DID'!O24="R"),"",C24)</f>
        <v/>
      </c>
      <c r="H24" s="149" t="str">
        <f>IF(OR('Ingoing substances_DID'!R24="N",'Ingoing substances_DID'!P24="Y"),"",C24)</f>
        <v/>
      </c>
      <c r="I24" s="149" t="str">
        <f>IF(B24="","",IF(B24="","",(IF(OR('Ingoing substances_DID'!T24="N",'Ingoing substances_DID'!O24="R"),"",C24*1000/$D$60))))</f>
        <v/>
      </c>
      <c r="J24" s="149" t="str">
        <f>IF(B24="","",IF(OR('Ingoing substances_DID'!T24="N",'Ingoing substances_DID'!Q24="Y"),"",C24*1000/$D$60))</f>
        <v/>
      </c>
      <c r="K24" s="57"/>
      <c r="L24" s="19"/>
      <c r="M24" s="19"/>
      <c r="N24" s="19"/>
      <c r="O24" s="19"/>
      <c r="P24" s="19"/>
      <c r="Q24" s="19"/>
    </row>
    <row r="25" spans="1:17" ht="15.75">
      <c r="A25" s="133">
        <v>16</v>
      </c>
      <c r="B25" s="138" t="str">
        <f>IF('Ingoing substances_DID'!B25="","",'Ingoing substances_DID'!B25)</f>
        <v/>
      </c>
      <c r="C25" s="145" t="str">
        <f>IF('Ingoing substances_DID'!G25="","",'Ingoing substances_DID'!G25)</f>
        <v/>
      </c>
      <c r="D25" s="145" t="str">
        <f>IF(B25="","",IF('Ingoing substances_DID'!T25="Y",C25,""))</f>
        <v/>
      </c>
      <c r="E25" s="139" t="str">
        <f>IF(B25="","",C25*'Ingoing substances_DID'!M25*1000/'Ingoing substances_DID'!N25)</f>
        <v/>
      </c>
      <c r="F25" s="139" t="str">
        <f t="shared" si="0"/>
        <v/>
      </c>
      <c r="G25" s="149" t="str">
        <f>IF(OR('Ingoing substances_DID'!R25="N",'Ingoing substances_DID'!O25="R"),"",C25)</f>
        <v/>
      </c>
      <c r="H25" s="149" t="str">
        <f>IF(OR('Ingoing substances_DID'!R25="N",'Ingoing substances_DID'!P25="Y"),"",C25)</f>
        <v/>
      </c>
      <c r="I25" s="149" t="str">
        <f>IF(B25="","",IF(B25="","",(IF(OR('Ingoing substances_DID'!T25="N",'Ingoing substances_DID'!O25="R"),"",C25*1000/$D$60))))</f>
        <v/>
      </c>
      <c r="J25" s="149" t="str">
        <f>IF(B25="","",IF(OR('Ingoing substances_DID'!T25="N",'Ingoing substances_DID'!Q25="Y"),"",C25*1000/$D$60))</f>
        <v/>
      </c>
      <c r="K25" s="57"/>
      <c r="L25" s="19"/>
      <c r="M25" s="19"/>
      <c r="N25" s="19"/>
      <c r="O25" s="19"/>
      <c r="P25" s="19"/>
      <c r="Q25" s="19"/>
    </row>
    <row r="26" spans="1:17" ht="15.75">
      <c r="A26" s="133">
        <v>17</v>
      </c>
      <c r="B26" s="138" t="str">
        <f>IF('Ingoing substances_DID'!B26="","",'Ingoing substances_DID'!B26)</f>
        <v/>
      </c>
      <c r="C26" s="145" t="str">
        <f>IF('Ingoing substances_DID'!G26="","",'Ingoing substances_DID'!G26)</f>
        <v/>
      </c>
      <c r="D26" s="145" t="str">
        <f>IF(B26="","",IF('Ingoing substances_DID'!T26="Y",C26,""))</f>
        <v/>
      </c>
      <c r="E26" s="139" t="str">
        <f>IF(B26="","",C26*'Ingoing substances_DID'!M26*1000/'Ingoing substances_DID'!N26)</f>
        <v/>
      </c>
      <c r="F26" s="139" t="str">
        <f t="shared" si="0"/>
        <v/>
      </c>
      <c r="G26" s="149" t="str">
        <f>IF(OR('Ingoing substances_DID'!R26="N",'Ingoing substances_DID'!O26="R"),"",C26)</f>
        <v/>
      </c>
      <c r="H26" s="149" t="str">
        <f>IF(OR('Ingoing substances_DID'!R26="N",'Ingoing substances_DID'!P26="Y"),"",C26)</f>
        <v/>
      </c>
      <c r="I26" s="149" t="str">
        <f>IF(B26="","",IF(B26="","",(IF(OR('Ingoing substances_DID'!T26="N",'Ingoing substances_DID'!O26="R"),"",C26*1000/$D$60))))</f>
        <v/>
      </c>
      <c r="J26" s="149" t="str">
        <f>IF(B26="","",IF(OR('Ingoing substances_DID'!T26="N",'Ingoing substances_DID'!Q26="Y"),"",C26*1000/$D$60))</f>
        <v/>
      </c>
      <c r="K26" s="57"/>
      <c r="L26" s="19"/>
      <c r="M26" s="19"/>
      <c r="N26" s="19"/>
      <c r="O26" s="19"/>
      <c r="P26" s="19"/>
      <c r="Q26" s="19"/>
    </row>
    <row r="27" spans="1:17" ht="15.75">
      <c r="A27" s="133">
        <v>18</v>
      </c>
      <c r="B27" s="138" t="str">
        <f>IF('Ingoing substances_DID'!B27="","",'Ingoing substances_DID'!B27)</f>
        <v/>
      </c>
      <c r="C27" s="145" t="str">
        <f>IF('Ingoing substances_DID'!G27="","",'Ingoing substances_DID'!G27)</f>
        <v/>
      </c>
      <c r="D27" s="145" t="str">
        <f>IF(B27="","",IF('Ingoing substances_DID'!T27="Y",C27,""))</f>
        <v/>
      </c>
      <c r="E27" s="139" t="str">
        <f>IF(B27="","",C27*'Ingoing substances_DID'!M27*1000/'Ingoing substances_DID'!N27)</f>
        <v/>
      </c>
      <c r="F27" s="139" t="str">
        <f t="shared" si="0"/>
        <v/>
      </c>
      <c r="G27" s="149" t="str">
        <f>IF(OR('Ingoing substances_DID'!R27="N",'Ingoing substances_DID'!O27="R"),"",C27)</f>
        <v/>
      </c>
      <c r="H27" s="149" t="str">
        <f>IF(OR('Ingoing substances_DID'!R27="N",'Ingoing substances_DID'!P27="Y"),"",C27)</f>
        <v/>
      </c>
      <c r="I27" s="149" t="str">
        <f>IF(B27="","",IF(B27="","",(IF(OR('Ingoing substances_DID'!T27="N",'Ingoing substances_DID'!O27="R"),"",C27*1000/$D$60))))</f>
        <v/>
      </c>
      <c r="J27" s="149" t="str">
        <f>IF(B27="","",IF(OR('Ingoing substances_DID'!T27="N",'Ingoing substances_DID'!Q27="Y"),"",C27*1000/$D$60))</f>
        <v/>
      </c>
      <c r="K27" s="57"/>
      <c r="L27" s="19"/>
      <c r="M27" s="19"/>
      <c r="N27" s="19"/>
      <c r="O27" s="19"/>
      <c r="P27" s="19"/>
      <c r="Q27" s="19"/>
    </row>
    <row r="28" spans="1:17" ht="15.75">
      <c r="A28" s="133">
        <v>19</v>
      </c>
      <c r="B28" s="138" t="str">
        <f>IF('Ingoing substances_DID'!B28="","",'Ingoing substances_DID'!B28)</f>
        <v/>
      </c>
      <c r="C28" s="145" t="str">
        <f>IF('Ingoing substances_DID'!G28="","",'Ingoing substances_DID'!G28)</f>
        <v/>
      </c>
      <c r="D28" s="145" t="str">
        <f>IF(B28="","",IF('Ingoing substances_DID'!T28="Y",C28,""))</f>
        <v/>
      </c>
      <c r="E28" s="139" t="str">
        <f>IF(B28="","",C28*'Ingoing substances_DID'!M28*1000/'Ingoing substances_DID'!N28)</f>
        <v/>
      </c>
      <c r="F28" s="139" t="str">
        <f t="shared" si="0"/>
        <v/>
      </c>
      <c r="G28" s="149" t="str">
        <f>IF(OR('Ingoing substances_DID'!R28="N",'Ingoing substances_DID'!O28="R"),"",C28)</f>
        <v/>
      </c>
      <c r="H28" s="149" t="str">
        <f>IF(OR('Ingoing substances_DID'!R28="N",'Ingoing substances_DID'!P28="Y"),"",C28)</f>
        <v/>
      </c>
      <c r="I28" s="149" t="str">
        <f>IF(B28="","",IF(B28="","",(IF(OR('Ingoing substances_DID'!T28="N",'Ingoing substances_DID'!O28="R"),"",C28*1000/$D$60))))</f>
        <v/>
      </c>
      <c r="J28" s="149" t="str">
        <f>IF(B28="","",IF(OR('Ingoing substances_DID'!T28="N",'Ingoing substances_DID'!Q28="Y"),"",C28*1000/$D$60))</f>
        <v/>
      </c>
      <c r="K28" s="57"/>
      <c r="L28" s="19"/>
      <c r="M28" s="19"/>
      <c r="N28" s="19"/>
      <c r="O28" s="19"/>
      <c r="P28" s="19"/>
      <c r="Q28" s="19"/>
    </row>
    <row r="29" spans="1:17" ht="15.75">
      <c r="A29" s="133">
        <v>20</v>
      </c>
      <c r="B29" s="138" t="str">
        <f>IF('Ingoing substances_DID'!B29="","",'Ingoing substances_DID'!B29)</f>
        <v/>
      </c>
      <c r="C29" s="145" t="str">
        <f>IF('Ingoing substances_DID'!G29="","",'Ingoing substances_DID'!G29)</f>
        <v/>
      </c>
      <c r="D29" s="145" t="str">
        <f>IF(B29="","",IF('Ingoing substances_DID'!T29="Y",C29,""))</f>
        <v/>
      </c>
      <c r="E29" s="139" t="str">
        <f>IF(B29="","",C29*'Ingoing substances_DID'!M29*1000/'Ingoing substances_DID'!N29)</f>
        <v/>
      </c>
      <c r="F29" s="139" t="str">
        <f t="shared" si="0"/>
        <v/>
      </c>
      <c r="G29" s="149" t="str">
        <f>IF(OR('Ingoing substances_DID'!R29="N",'Ingoing substances_DID'!O29="R"),"",C29)</f>
        <v/>
      </c>
      <c r="H29" s="149" t="str">
        <f>IF(OR('Ingoing substances_DID'!R29="N",'Ingoing substances_DID'!P29="Y"),"",C29)</f>
        <v/>
      </c>
      <c r="I29" s="149" t="str">
        <f>IF(B29="","",IF(B29="","",(IF(OR('Ingoing substances_DID'!T29="N",'Ingoing substances_DID'!O29="R"),"",C29*1000/$D$60))))</f>
        <v/>
      </c>
      <c r="J29" s="149" t="str">
        <f>IF(B29="","",IF(OR('Ingoing substances_DID'!T29="N",'Ingoing substances_DID'!Q29="Y"),"",C29*1000/$D$60))</f>
        <v/>
      </c>
      <c r="K29" s="57"/>
      <c r="L29" s="19"/>
      <c r="M29" s="19"/>
      <c r="N29" s="19"/>
      <c r="O29" s="19"/>
      <c r="P29" s="19"/>
      <c r="Q29" s="19"/>
    </row>
    <row r="30" spans="1:17" ht="15.75">
      <c r="A30" s="133">
        <v>21</v>
      </c>
      <c r="B30" s="138" t="str">
        <f>IF('Ingoing substances_DID'!B30="","",'Ingoing substances_DID'!B30)</f>
        <v/>
      </c>
      <c r="C30" s="145" t="str">
        <f>IF('Ingoing substances_DID'!G30="","",'Ingoing substances_DID'!G30)</f>
        <v/>
      </c>
      <c r="D30" s="145" t="str">
        <f>IF(B30="","",IF('Ingoing substances_DID'!T30="Y",C30,""))</f>
        <v/>
      </c>
      <c r="E30" s="139" t="str">
        <f>IF(B30="","",C30*'Ingoing substances_DID'!M30*1000/'Ingoing substances_DID'!N30)</f>
        <v/>
      </c>
      <c r="F30" s="139" t="str">
        <f t="shared" si="0"/>
        <v/>
      </c>
      <c r="G30" s="149" t="str">
        <f>IF(OR('Ingoing substances_DID'!R30="N",'Ingoing substances_DID'!O30="R"),"",C30)</f>
        <v/>
      </c>
      <c r="H30" s="149" t="str">
        <f>IF(OR('Ingoing substances_DID'!R30="N",'Ingoing substances_DID'!P30="Y"),"",C30)</f>
        <v/>
      </c>
      <c r="I30" s="149" t="str">
        <f>IF(B30="","",IF(B30="","",(IF(OR('Ingoing substances_DID'!T30="N",'Ingoing substances_DID'!O30="R"),"",C30*1000/$D$60))))</f>
        <v/>
      </c>
      <c r="J30" s="149" t="str">
        <f>IF(B30="","",IF(OR('Ingoing substances_DID'!T30="N",'Ingoing substances_DID'!Q30="Y"),"",C30*1000/$D$60))</f>
        <v/>
      </c>
      <c r="K30" s="57"/>
      <c r="L30" s="19"/>
      <c r="M30" s="19"/>
      <c r="N30" s="19"/>
      <c r="O30" s="19"/>
      <c r="P30" s="19"/>
      <c r="Q30" s="19"/>
    </row>
    <row r="31" spans="1:17" ht="15.75">
      <c r="A31" s="133">
        <v>22</v>
      </c>
      <c r="B31" s="138" t="str">
        <f>IF('Ingoing substances_DID'!B31="","",'Ingoing substances_DID'!B31)</f>
        <v/>
      </c>
      <c r="C31" s="145" t="str">
        <f>IF('Ingoing substances_DID'!G31="","",'Ingoing substances_DID'!G31)</f>
        <v/>
      </c>
      <c r="D31" s="145" t="str">
        <f>IF(B31="","",IF('Ingoing substances_DID'!T31="Y",C31,""))</f>
        <v/>
      </c>
      <c r="E31" s="139" t="str">
        <f>IF(B31="","",C31*'Ingoing substances_DID'!M31*1000/'Ingoing substances_DID'!N31)</f>
        <v/>
      </c>
      <c r="F31" s="139" t="str">
        <f t="shared" si="0"/>
        <v/>
      </c>
      <c r="G31" s="149" t="str">
        <f>IF(OR('Ingoing substances_DID'!R31="N",'Ingoing substances_DID'!O31="R"),"",C31)</f>
        <v/>
      </c>
      <c r="H31" s="149" t="str">
        <f>IF(OR('Ingoing substances_DID'!R31="N",'Ingoing substances_DID'!P31="Y"),"",C31)</f>
        <v/>
      </c>
      <c r="I31" s="149" t="str">
        <f>IF(B31="","",IF(B31="","",(IF(OR('Ingoing substances_DID'!T31="N",'Ingoing substances_DID'!O31="R"),"",C31*1000/$D$60))))</f>
        <v/>
      </c>
      <c r="J31" s="149" t="str">
        <f>IF(B31="","",IF(OR('Ingoing substances_DID'!T31="N",'Ingoing substances_DID'!Q31="Y"),"",C31*1000/$D$60))</f>
        <v/>
      </c>
      <c r="K31" s="57"/>
      <c r="L31" s="19"/>
      <c r="M31" s="19"/>
      <c r="N31" s="19"/>
      <c r="O31" s="19"/>
      <c r="P31" s="19"/>
      <c r="Q31" s="19"/>
    </row>
    <row r="32" spans="1:17" ht="15.75">
      <c r="A32" s="133">
        <v>23</v>
      </c>
      <c r="B32" s="138" t="str">
        <f>IF('Ingoing substances_DID'!B32="","",'Ingoing substances_DID'!B32)</f>
        <v/>
      </c>
      <c r="C32" s="145" t="str">
        <f>IF('Ingoing substances_DID'!G32="","",'Ingoing substances_DID'!G32)</f>
        <v/>
      </c>
      <c r="D32" s="145" t="str">
        <f>IF(B32="","",IF('Ingoing substances_DID'!T32="Y",C32,""))</f>
        <v/>
      </c>
      <c r="E32" s="139" t="str">
        <f>IF(B32="","",C32*'Ingoing substances_DID'!M32*1000/'Ingoing substances_DID'!N32)</f>
        <v/>
      </c>
      <c r="F32" s="139" t="str">
        <f t="shared" si="0"/>
        <v/>
      </c>
      <c r="G32" s="149" t="str">
        <f>IF(OR('Ingoing substances_DID'!R32="N",'Ingoing substances_DID'!O32="R"),"",C32)</f>
        <v/>
      </c>
      <c r="H32" s="149" t="str">
        <f>IF(OR('Ingoing substances_DID'!R32="N",'Ingoing substances_DID'!P32="Y"),"",C32)</f>
        <v/>
      </c>
      <c r="I32" s="149" t="str">
        <f>IF(B32="","",IF(B32="","",(IF(OR('Ingoing substances_DID'!T32="N",'Ingoing substances_DID'!O32="R"),"",C32*1000/$D$60))))</f>
        <v/>
      </c>
      <c r="J32" s="149" t="str">
        <f>IF(B32="","",IF(OR('Ingoing substances_DID'!T32="N",'Ingoing substances_DID'!Q32="Y"),"",C32*1000/$D$60))</f>
        <v/>
      </c>
      <c r="K32" s="57"/>
      <c r="L32" s="19"/>
      <c r="M32" s="19"/>
      <c r="N32" s="19"/>
      <c r="O32" s="19"/>
      <c r="P32" s="19"/>
      <c r="Q32" s="19"/>
    </row>
    <row r="33" spans="1:17" ht="15.75">
      <c r="A33" s="133">
        <v>24</v>
      </c>
      <c r="B33" s="138" t="str">
        <f>IF('Ingoing substances_DID'!B33="","",'Ingoing substances_DID'!B33)</f>
        <v/>
      </c>
      <c r="C33" s="145" t="str">
        <f>IF('Ingoing substances_DID'!G33="","",'Ingoing substances_DID'!G33)</f>
        <v/>
      </c>
      <c r="D33" s="145" t="str">
        <f>IF(B33="","",IF('Ingoing substances_DID'!T33="Y",C33,""))</f>
        <v/>
      </c>
      <c r="E33" s="139" t="str">
        <f>IF(B33="","",C33*'Ingoing substances_DID'!M33*1000/'Ingoing substances_DID'!N33)</f>
        <v/>
      </c>
      <c r="F33" s="139" t="str">
        <f t="shared" si="0"/>
        <v/>
      </c>
      <c r="G33" s="149" t="str">
        <f>IF(OR('Ingoing substances_DID'!R33="N",'Ingoing substances_DID'!O33="R"),"",C33)</f>
        <v/>
      </c>
      <c r="H33" s="149" t="str">
        <f>IF(OR('Ingoing substances_DID'!R33="N",'Ingoing substances_DID'!P33="Y"),"",C33)</f>
        <v/>
      </c>
      <c r="I33" s="149" t="str">
        <f>IF(B33="","",IF(B33="","",(IF(OR('Ingoing substances_DID'!T33="N",'Ingoing substances_DID'!O33="R"),"",C33*1000/$D$60))))</f>
        <v/>
      </c>
      <c r="J33" s="149" t="str">
        <f>IF(B33="","",IF(OR('Ingoing substances_DID'!T33="N",'Ingoing substances_DID'!Q33="Y"),"",C33*1000/$D$60))</f>
        <v/>
      </c>
      <c r="K33" s="57"/>
      <c r="L33" s="19"/>
      <c r="M33" s="19"/>
      <c r="N33" s="19"/>
      <c r="O33" s="19"/>
      <c r="P33" s="19"/>
      <c r="Q33" s="19"/>
    </row>
    <row r="34" spans="1:17" ht="15.75">
      <c r="A34" s="133">
        <v>25</v>
      </c>
      <c r="B34" s="138" t="str">
        <f>IF('Ingoing substances_DID'!B34="","",'Ingoing substances_DID'!B34)</f>
        <v/>
      </c>
      <c r="C34" s="145" t="str">
        <f>IF('Ingoing substances_DID'!G34="","",'Ingoing substances_DID'!G34)</f>
        <v/>
      </c>
      <c r="D34" s="145" t="str">
        <f>IF(B34="","",IF('Ingoing substances_DID'!T34="Y",C34,""))</f>
        <v/>
      </c>
      <c r="E34" s="139" t="str">
        <f>IF(B34="","",C34*'Ingoing substances_DID'!M34*1000/'Ingoing substances_DID'!N34)</f>
        <v/>
      </c>
      <c r="F34" s="139" t="str">
        <f t="shared" si="0"/>
        <v/>
      </c>
      <c r="G34" s="149" t="str">
        <f>IF(OR('Ingoing substances_DID'!R34="N",'Ingoing substances_DID'!O34="R"),"",C34)</f>
        <v/>
      </c>
      <c r="H34" s="149" t="str">
        <f>IF(OR('Ingoing substances_DID'!R34="N",'Ingoing substances_DID'!P34="Y"),"",C34)</f>
        <v/>
      </c>
      <c r="I34" s="149" t="str">
        <f>IF(B34="","",IF(B34="","",(IF(OR('Ingoing substances_DID'!T34="N",'Ingoing substances_DID'!O34="R"),"",C34*1000/$D$60))))</f>
        <v/>
      </c>
      <c r="J34" s="149" t="str">
        <f>IF(B34="","",IF(OR('Ingoing substances_DID'!T34="N",'Ingoing substances_DID'!Q34="Y"),"",C34*1000/$D$60))</f>
        <v/>
      </c>
      <c r="K34" s="57"/>
      <c r="L34" s="19"/>
      <c r="M34" s="19"/>
      <c r="N34" s="19"/>
      <c r="O34" s="19"/>
      <c r="P34" s="19"/>
      <c r="Q34" s="19"/>
    </row>
    <row r="35" spans="1:17" ht="15.75">
      <c r="A35" s="133">
        <v>26</v>
      </c>
      <c r="B35" s="138" t="str">
        <f>IF('Ingoing substances_DID'!B35="","",'Ingoing substances_DID'!B35)</f>
        <v/>
      </c>
      <c r="C35" s="145" t="str">
        <f>IF('Ingoing substances_DID'!G35="","",'Ingoing substances_DID'!G35)</f>
        <v/>
      </c>
      <c r="D35" s="145" t="str">
        <f>IF(B35="","",IF('Ingoing substances_DID'!T35="Y",C35,""))</f>
        <v/>
      </c>
      <c r="E35" s="139" t="str">
        <f>IF(B35="","",C35*'Ingoing substances_DID'!M35*1000/'Ingoing substances_DID'!N35)</f>
        <v/>
      </c>
      <c r="F35" s="139" t="str">
        <f t="shared" si="0"/>
        <v/>
      </c>
      <c r="G35" s="149" t="str">
        <f>IF(OR('Ingoing substances_DID'!R35="N",'Ingoing substances_DID'!O35="R"),"",C35)</f>
        <v/>
      </c>
      <c r="H35" s="149" t="str">
        <f>IF(OR('Ingoing substances_DID'!R35="N",'Ingoing substances_DID'!P35="Y"),"",C35)</f>
        <v/>
      </c>
      <c r="I35" s="149" t="str">
        <f>IF(B35="","",IF(B35="","",(IF(OR('Ingoing substances_DID'!T35="N",'Ingoing substances_DID'!O35="R"),"",C35*1000/$D$60))))</f>
        <v/>
      </c>
      <c r="J35" s="149" t="str">
        <f>IF(B35="","",IF(OR('Ingoing substances_DID'!T35="N",'Ingoing substances_DID'!Q35="Y"),"",C35*1000/$D$60))</f>
        <v/>
      </c>
      <c r="K35" s="57"/>
      <c r="L35" s="19"/>
      <c r="M35" s="19"/>
      <c r="N35" s="19"/>
      <c r="O35" s="19"/>
      <c r="P35" s="19"/>
      <c r="Q35" s="19"/>
    </row>
    <row r="36" spans="1:17" ht="15.75">
      <c r="A36" s="133">
        <v>27</v>
      </c>
      <c r="B36" s="138" t="str">
        <f>IF('Ingoing substances_DID'!B36="","",'Ingoing substances_DID'!B36)</f>
        <v/>
      </c>
      <c r="C36" s="145" t="str">
        <f>IF('Ingoing substances_DID'!G36="","",'Ingoing substances_DID'!G36)</f>
        <v/>
      </c>
      <c r="D36" s="145" t="str">
        <f>IF(B36="","",IF('Ingoing substances_DID'!T36="Y",C36,""))</f>
        <v/>
      </c>
      <c r="E36" s="139" t="str">
        <f>IF(B36="","",C36*'Ingoing substances_DID'!M36*1000/'Ingoing substances_DID'!N36)</f>
        <v/>
      </c>
      <c r="F36" s="139" t="str">
        <f t="shared" si="0"/>
        <v/>
      </c>
      <c r="G36" s="149" t="str">
        <f>IF(OR('Ingoing substances_DID'!R36="N",'Ingoing substances_DID'!O36="R"),"",C36)</f>
        <v/>
      </c>
      <c r="H36" s="149" t="str">
        <f>IF(OR('Ingoing substances_DID'!R36="N",'Ingoing substances_DID'!P36="Y"),"",C36)</f>
        <v/>
      </c>
      <c r="I36" s="149" t="str">
        <f>IF(B36="","",IF(B36="","",(IF(OR('Ingoing substances_DID'!T36="N",'Ingoing substances_DID'!O36="R"),"",C36*1000/$D$60))))</f>
        <v/>
      </c>
      <c r="J36" s="149" t="str">
        <f>IF(B36="","",IF(OR('Ingoing substances_DID'!T36="N",'Ingoing substances_DID'!Q36="Y"),"",C36*1000/$D$60))</f>
        <v/>
      </c>
      <c r="K36" s="57"/>
      <c r="L36" s="19"/>
      <c r="M36" s="19"/>
      <c r="N36" s="19"/>
      <c r="O36" s="19"/>
      <c r="P36" s="19"/>
      <c r="Q36" s="19"/>
    </row>
    <row r="37" spans="1:17" ht="15.75">
      <c r="A37" s="133">
        <v>28</v>
      </c>
      <c r="B37" s="138" t="str">
        <f>IF('Ingoing substances_DID'!B37="","",'Ingoing substances_DID'!B37)</f>
        <v/>
      </c>
      <c r="C37" s="145" t="str">
        <f>IF('Ingoing substances_DID'!G37="","",'Ingoing substances_DID'!G37)</f>
        <v/>
      </c>
      <c r="D37" s="145" t="str">
        <f>IF(B37="","",IF('Ingoing substances_DID'!T37="Y",C37,""))</f>
        <v/>
      </c>
      <c r="E37" s="139" t="str">
        <f>IF(B37="","",C37*'Ingoing substances_DID'!M37*1000/'Ingoing substances_DID'!N37)</f>
        <v/>
      </c>
      <c r="F37" s="139" t="str">
        <f t="shared" si="0"/>
        <v/>
      </c>
      <c r="G37" s="149" t="str">
        <f>IF(OR('Ingoing substances_DID'!R37="N",'Ingoing substances_DID'!O37="R"),"",C37)</f>
        <v/>
      </c>
      <c r="H37" s="149" t="str">
        <f>IF(OR('Ingoing substances_DID'!R37="N",'Ingoing substances_DID'!P37="Y"),"",C37)</f>
        <v/>
      </c>
      <c r="I37" s="149" t="str">
        <f>IF(B37="","",IF(B37="","",(IF(OR('Ingoing substances_DID'!T37="N",'Ingoing substances_DID'!O37="R"),"",C37*1000/$D$60))))</f>
        <v/>
      </c>
      <c r="J37" s="149" t="str">
        <f>IF(B37="","",IF(OR('Ingoing substances_DID'!T37="N",'Ingoing substances_DID'!Q37="Y"),"",C37*1000/$D$60))</f>
        <v/>
      </c>
      <c r="K37" s="57"/>
      <c r="L37" s="19"/>
      <c r="M37" s="19"/>
      <c r="N37" s="19"/>
      <c r="O37" s="19"/>
      <c r="P37" s="19"/>
      <c r="Q37" s="19"/>
    </row>
    <row r="38" spans="1:17" ht="15.75">
      <c r="A38" s="133">
        <v>29</v>
      </c>
      <c r="B38" s="138" t="str">
        <f>IF('Ingoing substances_DID'!B38="","",'Ingoing substances_DID'!B38)</f>
        <v/>
      </c>
      <c r="C38" s="145" t="str">
        <f>IF('Ingoing substances_DID'!G38="","",'Ingoing substances_DID'!G38)</f>
        <v/>
      </c>
      <c r="D38" s="145" t="str">
        <f>IF(B38="","",IF('Ingoing substances_DID'!T38="Y",C38,""))</f>
        <v/>
      </c>
      <c r="E38" s="139" t="str">
        <f>IF(B38="","",C38*'Ingoing substances_DID'!M38*1000/'Ingoing substances_DID'!N38)</f>
        <v/>
      </c>
      <c r="F38" s="139" t="str">
        <f t="shared" si="0"/>
        <v/>
      </c>
      <c r="G38" s="149" t="str">
        <f>IF(OR('Ingoing substances_DID'!R38="N",'Ingoing substances_DID'!O38="R"),"",C38)</f>
        <v/>
      </c>
      <c r="H38" s="149" t="str">
        <f>IF(OR('Ingoing substances_DID'!R38="N",'Ingoing substances_DID'!P38="Y"),"",C38)</f>
        <v/>
      </c>
      <c r="I38" s="149" t="str">
        <f>IF(B38="","",IF(B38="","",(IF(OR('Ingoing substances_DID'!T38="N",'Ingoing substances_DID'!O38="R"),"",C38*1000/$D$60))))</f>
        <v/>
      </c>
      <c r="J38" s="149" t="str">
        <f>IF(B38="","",IF(OR('Ingoing substances_DID'!T38="N",'Ingoing substances_DID'!Q38="Y"),"",C38*1000/$D$60))</f>
        <v/>
      </c>
      <c r="K38" s="57"/>
      <c r="L38" s="19"/>
      <c r="M38" s="19"/>
      <c r="N38" s="19"/>
      <c r="O38" s="19"/>
      <c r="P38" s="19"/>
      <c r="Q38" s="19"/>
    </row>
    <row r="39" spans="1:17" ht="15.75">
      <c r="A39" s="133">
        <v>30</v>
      </c>
      <c r="B39" s="138" t="str">
        <f>IF('Ingoing substances_DID'!B39="","",'Ingoing substances_DID'!B39)</f>
        <v/>
      </c>
      <c r="C39" s="145" t="str">
        <f>IF('Ingoing substances_DID'!G39="","",'Ingoing substances_DID'!G39)</f>
        <v/>
      </c>
      <c r="D39" s="145" t="str">
        <f>IF(B39="","",IF('Ingoing substances_DID'!T39="Y",C39,""))</f>
        <v/>
      </c>
      <c r="E39" s="139" t="str">
        <f>IF(B39="","",C39*'Ingoing substances_DID'!M39*1000/'Ingoing substances_DID'!N39)</f>
        <v/>
      </c>
      <c r="F39" s="139" t="str">
        <f t="shared" si="0"/>
        <v/>
      </c>
      <c r="G39" s="149" t="str">
        <f>IF(OR('Ingoing substances_DID'!R39="N",'Ingoing substances_DID'!O39="R"),"",C39)</f>
        <v/>
      </c>
      <c r="H39" s="149" t="str">
        <f>IF(OR('Ingoing substances_DID'!R39="N",'Ingoing substances_DID'!P39="Y"),"",C39)</f>
        <v/>
      </c>
      <c r="I39" s="149" t="str">
        <f>IF(B39="","",IF(B39="","",(IF(OR('Ingoing substances_DID'!T39="N",'Ingoing substances_DID'!O39="R"),"",C39*1000/$D$60))))</f>
        <v/>
      </c>
      <c r="J39" s="149" t="str">
        <f>IF(B39="","",IF(OR('Ingoing substances_DID'!T39="N",'Ingoing substances_DID'!Q39="Y"),"",C39*1000/$D$60))</f>
        <v/>
      </c>
      <c r="K39" s="57"/>
      <c r="L39" s="19"/>
      <c r="M39" s="19"/>
      <c r="N39" s="19"/>
      <c r="O39" s="19"/>
      <c r="P39" s="19"/>
      <c r="Q39" s="19"/>
    </row>
    <row r="40" spans="1:17" ht="15.75">
      <c r="A40" s="133">
        <v>31</v>
      </c>
      <c r="B40" s="138" t="str">
        <f>IF('Ingoing substances_DID'!B40="","",'Ingoing substances_DID'!B40)</f>
        <v/>
      </c>
      <c r="C40" s="145" t="str">
        <f>IF('Ingoing substances_DID'!G40="","",'Ingoing substances_DID'!G40)</f>
        <v/>
      </c>
      <c r="D40" s="145" t="str">
        <f>IF(B40="","",IF('Ingoing substances_DID'!T40="Y",C40,""))</f>
        <v/>
      </c>
      <c r="E40" s="139" t="str">
        <f>IF(B40="","",C40*'Ingoing substances_DID'!M40*1000/'Ingoing substances_DID'!N40)</f>
        <v/>
      </c>
      <c r="F40" s="139" t="str">
        <f t="shared" si="0"/>
        <v/>
      </c>
      <c r="G40" s="149" t="str">
        <f>IF(OR('Ingoing substances_DID'!R40="N",'Ingoing substances_DID'!O40="R"),"",C40)</f>
        <v/>
      </c>
      <c r="H40" s="149" t="str">
        <f>IF(OR('Ingoing substances_DID'!R40="N",'Ingoing substances_DID'!P40="Y"),"",C40)</f>
        <v/>
      </c>
      <c r="I40" s="149" t="str">
        <f>IF(B40="","",IF(B40="","",(IF(OR('Ingoing substances_DID'!T40="N",'Ingoing substances_DID'!O40="R"),"",C40*1000/$D$60))))</f>
        <v/>
      </c>
      <c r="J40" s="149" t="str">
        <f>IF(B40="","",IF(OR('Ingoing substances_DID'!T40="N",'Ingoing substances_DID'!Q40="Y"),"",C40*1000/$D$60))</f>
        <v/>
      </c>
      <c r="K40" s="57"/>
      <c r="L40" s="19"/>
      <c r="M40" s="19"/>
      <c r="N40" s="19"/>
      <c r="O40" s="19"/>
      <c r="P40" s="19"/>
      <c r="Q40" s="19"/>
    </row>
    <row r="41" spans="1:17" ht="15.75">
      <c r="A41" s="133">
        <v>32</v>
      </c>
      <c r="B41" s="138" t="str">
        <f>IF('Ingoing substances_DID'!B41="","",'Ingoing substances_DID'!B41)</f>
        <v/>
      </c>
      <c r="C41" s="145" t="str">
        <f>IF('Ingoing substances_DID'!G41="","",'Ingoing substances_DID'!G41)</f>
        <v/>
      </c>
      <c r="D41" s="145" t="str">
        <f>IF(B41="","",IF('Ingoing substances_DID'!T41="Y",C41,""))</f>
        <v/>
      </c>
      <c r="E41" s="139" t="str">
        <f>IF(B41="","",C41*'Ingoing substances_DID'!M41*1000/'Ingoing substances_DID'!N41)</f>
        <v/>
      </c>
      <c r="F41" s="139" t="str">
        <f t="shared" si="0"/>
        <v/>
      </c>
      <c r="G41" s="149" t="str">
        <f>IF(OR('Ingoing substances_DID'!R41="N",'Ingoing substances_DID'!O41="R"),"",C41)</f>
        <v/>
      </c>
      <c r="H41" s="149" t="str">
        <f>IF(OR('Ingoing substances_DID'!R41="N",'Ingoing substances_DID'!P41="Y"),"",C41)</f>
        <v/>
      </c>
      <c r="I41" s="149" t="str">
        <f>IF(B41="","",IF(B41="","",(IF(OR('Ingoing substances_DID'!T41="N",'Ingoing substances_DID'!O41="R"),"",C41*1000/$D$60))))</f>
        <v/>
      </c>
      <c r="J41" s="149" t="str">
        <f>IF(B41="","",IF(OR('Ingoing substances_DID'!T41="N",'Ingoing substances_DID'!Q41="Y"),"",C41*1000/$D$60))</f>
        <v/>
      </c>
      <c r="K41" s="57"/>
      <c r="L41" s="19"/>
      <c r="M41" s="19"/>
      <c r="N41" s="19"/>
      <c r="O41" s="19"/>
      <c r="P41" s="19"/>
      <c r="Q41" s="19"/>
    </row>
    <row r="42" spans="1:17" ht="15.75">
      <c r="A42" s="133">
        <v>33</v>
      </c>
      <c r="B42" s="138" t="str">
        <f>IF('Ingoing substances_DID'!B42="","",'Ingoing substances_DID'!B42)</f>
        <v/>
      </c>
      <c r="C42" s="145" t="str">
        <f>IF('Ingoing substances_DID'!G42="","",'Ingoing substances_DID'!G42)</f>
        <v/>
      </c>
      <c r="D42" s="145" t="str">
        <f>IF(B42="","",IF('Ingoing substances_DID'!T42="Y",C42,""))</f>
        <v/>
      </c>
      <c r="E42" s="139" t="str">
        <f>IF(B42="","",C42*'Ingoing substances_DID'!M42*1000/'Ingoing substances_DID'!N42)</f>
        <v/>
      </c>
      <c r="F42" s="139" t="str">
        <f t="shared" si="0"/>
        <v/>
      </c>
      <c r="G42" s="149" t="str">
        <f>IF(OR('Ingoing substances_DID'!R42="N",'Ingoing substances_DID'!O42="R"),"",C42)</f>
        <v/>
      </c>
      <c r="H42" s="149" t="str">
        <f>IF(OR('Ingoing substances_DID'!R42="N",'Ingoing substances_DID'!P42="Y"),"",C42)</f>
        <v/>
      </c>
      <c r="I42" s="149" t="str">
        <f>IF(B42="","",IF(B42="","",(IF(OR('Ingoing substances_DID'!T42="N",'Ingoing substances_DID'!O42="R"),"",C42*1000/$D$60))))</f>
        <v/>
      </c>
      <c r="J42" s="149" t="str">
        <f>IF(B42="","",IF(OR('Ingoing substances_DID'!T42="N",'Ingoing substances_DID'!Q42="Y"),"",C42*1000/$D$60))</f>
        <v/>
      </c>
      <c r="K42" s="57"/>
      <c r="L42" s="19"/>
      <c r="M42" s="19"/>
      <c r="N42" s="19"/>
      <c r="O42" s="19"/>
      <c r="P42" s="19"/>
      <c r="Q42" s="19"/>
    </row>
    <row r="43" spans="1:17" ht="15.75">
      <c r="A43" s="133">
        <v>34</v>
      </c>
      <c r="B43" s="138" t="str">
        <f>IF('Ingoing substances_DID'!B43="","",'Ingoing substances_DID'!B43)</f>
        <v/>
      </c>
      <c r="C43" s="145" t="str">
        <f>IF('Ingoing substances_DID'!G43="","",'Ingoing substances_DID'!G43)</f>
        <v/>
      </c>
      <c r="D43" s="145" t="str">
        <f>IF(B43="","",IF('Ingoing substances_DID'!T43="Y",C43,""))</f>
        <v/>
      </c>
      <c r="E43" s="139" t="str">
        <f>IF(B43="","",C43*'Ingoing substances_DID'!M43*1000/'Ingoing substances_DID'!N43)</f>
        <v/>
      </c>
      <c r="F43" s="139" t="str">
        <f t="shared" si="0"/>
        <v/>
      </c>
      <c r="G43" s="149" t="str">
        <f>IF(OR('Ingoing substances_DID'!R43="N",'Ingoing substances_DID'!O43="R"),"",C43)</f>
        <v/>
      </c>
      <c r="H43" s="149" t="str">
        <f>IF(OR('Ingoing substances_DID'!R43="N",'Ingoing substances_DID'!P43="Y"),"",C43)</f>
        <v/>
      </c>
      <c r="I43" s="149" t="str">
        <f>IF(B43="","",IF(B43="","",(IF(OR('Ingoing substances_DID'!T43="N",'Ingoing substances_DID'!O43="R"),"",C43*1000/$D$60))))</f>
        <v/>
      </c>
      <c r="J43" s="149" t="str">
        <f>IF(B43="","",IF(OR('Ingoing substances_DID'!T43="N",'Ingoing substances_DID'!Q43="Y"),"",C43*1000/$D$60))</f>
        <v/>
      </c>
      <c r="K43" s="57"/>
      <c r="L43" s="19"/>
      <c r="M43" s="19"/>
      <c r="N43" s="19"/>
      <c r="O43" s="19"/>
      <c r="P43" s="19"/>
      <c r="Q43" s="19"/>
    </row>
    <row r="44" spans="1:17" ht="15.75">
      <c r="A44" s="133">
        <v>35</v>
      </c>
      <c r="B44" s="138" t="str">
        <f>IF('Ingoing substances_DID'!B44="","",'Ingoing substances_DID'!B44)</f>
        <v/>
      </c>
      <c r="C44" s="145" t="str">
        <f>IF('Ingoing substances_DID'!G44="","",'Ingoing substances_DID'!G44)</f>
        <v/>
      </c>
      <c r="D44" s="145" t="str">
        <f>IF(B44="","",IF('Ingoing substances_DID'!T44="Y",C44,""))</f>
        <v/>
      </c>
      <c r="E44" s="139" t="str">
        <f>IF(B44="","",C44*'Ingoing substances_DID'!M44*1000/'Ingoing substances_DID'!N44)</f>
        <v/>
      </c>
      <c r="F44" s="139" t="str">
        <f t="shared" si="0"/>
        <v/>
      </c>
      <c r="G44" s="149" t="str">
        <f>IF(OR('Ingoing substances_DID'!R44="N",'Ingoing substances_DID'!O44="R"),"",C44)</f>
        <v/>
      </c>
      <c r="H44" s="149" t="str">
        <f>IF(OR('Ingoing substances_DID'!R44="N",'Ingoing substances_DID'!P44="Y"),"",C44)</f>
        <v/>
      </c>
      <c r="I44" s="149" t="str">
        <f>IF(B44="","",IF(B44="","",(IF(OR('Ingoing substances_DID'!T44="N",'Ingoing substances_DID'!O44="R"),"",C44*1000/$D$60))))</f>
        <v/>
      </c>
      <c r="J44" s="149" t="str">
        <f>IF(B44="","",IF(OR('Ingoing substances_DID'!T44="N",'Ingoing substances_DID'!Q44="Y"),"",C44*1000/$D$60))</f>
        <v/>
      </c>
      <c r="K44" s="57"/>
      <c r="L44" s="19"/>
      <c r="M44" s="19"/>
      <c r="N44" s="19"/>
      <c r="O44" s="19"/>
      <c r="P44" s="19"/>
      <c r="Q44" s="19"/>
    </row>
    <row r="45" spans="1:17" ht="15.75">
      <c r="A45" s="133">
        <v>36</v>
      </c>
      <c r="B45" s="138" t="str">
        <f>IF('Ingoing substances_DID'!B45="","",'Ingoing substances_DID'!B45)</f>
        <v/>
      </c>
      <c r="C45" s="145" t="str">
        <f>IF('Ingoing substances_DID'!G45="","",'Ingoing substances_DID'!G45)</f>
        <v/>
      </c>
      <c r="D45" s="145" t="str">
        <f>IF(B45="","",IF('Ingoing substances_DID'!T45="Y",C45,""))</f>
        <v/>
      </c>
      <c r="E45" s="139" t="str">
        <f>IF(B45="","",C45*'Ingoing substances_DID'!M45*1000/'Ingoing substances_DID'!N45)</f>
        <v/>
      </c>
      <c r="F45" s="139" t="str">
        <f t="shared" si="0"/>
        <v/>
      </c>
      <c r="G45" s="149" t="str">
        <f>IF(OR('Ingoing substances_DID'!R45="N",'Ingoing substances_DID'!O45="R"),"",C45)</f>
        <v/>
      </c>
      <c r="H45" s="149" t="str">
        <f>IF(OR('Ingoing substances_DID'!R45="N",'Ingoing substances_DID'!P45="Y"),"",C45)</f>
        <v/>
      </c>
      <c r="I45" s="149" t="str">
        <f>IF(B45="","",IF(B45="","",(IF(OR('Ingoing substances_DID'!T45="N",'Ingoing substances_DID'!O45="R"),"",C45*1000/$D$60))))</f>
        <v/>
      </c>
      <c r="J45" s="149" t="str">
        <f>IF(B45="","",IF(OR('Ingoing substances_DID'!T45="N",'Ingoing substances_DID'!Q45="Y"),"",C45*1000/$D$60))</f>
        <v/>
      </c>
      <c r="K45" s="57"/>
      <c r="L45" s="19"/>
      <c r="M45" s="19"/>
      <c r="N45" s="19"/>
      <c r="O45" s="19"/>
      <c r="P45" s="19"/>
      <c r="Q45" s="19"/>
    </row>
    <row r="46" spans="1:17" ht="15.75">
      <c r="A46" s="133">
        <v>37</v>
      </c>
      <c r="B46" s="138" t="str">
        <f>IF('Ingoing substances_DID'!B46="","",'Ingoing substances_DID'!B46)</f>
        <v/>
      </c>
      <c r="C46" s="145" t="str">
        <f>IF('Ingoing substances_DID'!G46="","",'Ingoing substances_DID'!G46)</f>
        <v/>
      </c>
      <c r="D46" s="145" t="str">
        <f>IF(B46="","",IF('Ingoing substances_DID'!T46="Y",C46,""))</f>
        <v/>
      </c>
      <c r="E46" s="139" t="str">
        <f>IF(B46="","",C46*'Ingoing substances_DID'!M46*1000/'Ingoing substances_DID'!N46)</f>
        <v/>
      </c>
      <c r="F46" s="139" t="str">
        <f t="shared" si="0"/>
        <v/>
      </c>
      <c r="G46" s="149" t="str">
        <f>IF(OR('Ingoing substances_DID'!R46="N",'Ingoing substances_DID'!O46="R"),"",C46)</f>
        <v/>
      </c>
      <c r="H46" s="149" t="str">
        <f>IF(OR('Ingoing substances_DID'!R46="N",'Ingoing substances_DID'!P46="Y"),"",C46)</f>
        <v/>
      </c>
      <c r="I46" s="149" t="str">
        <f>IF(B46="","",IF(B46="","",(IF(OR('Ingoing substances_DID'!T46="N",'Ingoing substances_DID'!O46="R"),"",C46*1000/$D$60))))</f>
        <v/>
      </c>
      <c r="J46" s="149" t="str">
        <f>IF(B46="","",IF(OR('Ingoing substances_DID'!T46="N",'Ingoing substances_DID'!Q46="Y"),"",C46*1000/$D$60))</f>
        <v/>
      </c>
      <c r="K46" s="57"/>
      <c r="L46" s="19"/>
      <c r="M46" s="19"/>
      <c r="N46" s="19"/>
      <c r="O46" s="19"/>
      <c r="P46" s="19"/>
      <c r="Q46" s="19"/>
    </row>
    <row r="47" spans="1:17" ht="15.75">
      <c r="A47" s="133">
        <v>38</v>
      </c>
      <c r="B47" s="138" t="str">
        <f>IF('Ingoing substances_DID'!B47="","",'Ingoing substances_DID'!B47)</f>
        <v/>
      </c>
      <c r="C47" s="145" t="str">
        <f>IF('Ingoing substances_DID'!G47="","",'Ingoing substances_DID'!G47)</f>
        <v/>
      </c>
      <c r="D47" s="145" t="str">
        <f>IF(B47="","",IF('Ingoing substances_DID'!T47="Y",C47,""))</f>
        <v/>
      </c>
      <c r="E47" s="139" t="str">
        <f>IF(B47="","",C47*'Ingoing substances_DID'!M47*1000/'Ingoing substances_DID'!N47)</f>
        <v/>
      </c>
      <c r="F47" s="139" t="str">
        <f t="shared" si="0"/>
        <v/>
      </c>
      <c r="G47" s="149" t="str">
        <f>IF(OR('Ingoing substances_DID'!R47="N",'Ingoing substances_DID'!O47="R"),"",C47)</f>
        <v/>
      </c>
      <c r="H47" s="149" t="str">
        <f>IF(OR('Ingoing substances_DID'!R47="N",'Ingoing substances_DID'!P47="Y"),"",C47)</f>
        <v/>
      </c>
      <c r="I47" s="149" t="str">
        <f>IF(B47="","",IF(B47="","",(IF(OR('Ingoing substances_DID'!T47="N",'Ingoing substances_DID'!O47="R"),"",C47*1000/$D$60))))</f>
        <v/>
      </c>
      <c r="J47" s="149" t="str">
        <f>IF(B47="","",IF(OR('Ingoing substances_DID'!T47="N",'Ingoing substances_DID'!Q47="Y"),"",C47*1000/$D$60))</f>
        <v/>
      </c>
      <c r="K47" s="57"/>
      <c r="L47" s="19"/>
      <c r="M47" s="19"/>
      <c r="N47" s="19"/>
      <c r="O47" s="19"/>
      <c r="P47" s="19"/>
      <c r="Q47" s="19"/>
    </row>
    <row r="48" spans="1:17" ht="15.75">
      <c r="A48" s="133">
        <v>39</v>
      </c>
      <c r="B48" s="138" t="str">
        <f>IF('Ingoing substances_DID'!B48="","",'Ingoing substances_DID'!B48)</f>
        <v/>
      </c>
      <c r="C48" s="145" t="str">
        <f>IF('Ingoing substances_DID'!G48="","",'Ingoing substances_DID'!G48)</f>
        <v/>
      </c>
      <c r="D48" s="145" t="str">
        <f>IF(B48="","",IF('Ingoing substances_DID'!T48="Y",C48,""))</f>
        <v/>
      </c>
      <c r="E48" s="139" t="str">
        <f>IF(B48="","",C48*'Ingoing substances_DID'!M48*1000/'Ingoing substances_DID'!N48)</f>
        <v/>
      </c>
      <c r="F48" s="139" t="str">
        <f t="shared" si="0"/>
        <v/>
      </c>
      <c r="G48" s="149" t="str">
        <f>IF(OR('Ingoing substances_DID'!R48="N",'Ingoing substances_DID'!O48="R"),"",C48)</f>
        <v/>
      </c>
      <c r="H48" s="149" t="str">
        <f>IF(OR('Ingoing substances_DID'!R48="N",'Ingoing substances_DID'!P48="Y"),"",C48)</f>
        <v/>
      </c>
      <c r="I48" s="149" t="str">
        <f>IF(B48="","",IF(B48="","",(IF(OR('Ingoing substances_DID'!T48="N",'Ingoing substances_DID'!O48="R"),"",C48*1000/$D$60))))</f>
        <v/>
      </c>
      <c r="J48" s="149" t="str">
        <f>IF(B48="","",IF(OR('Ingoing substances_DID'!T48="N",'Ingoing substances_DID'!Q48="Y"),"",C48*1000/$D$60))</f>
        <v/>
      </c>
      <c r="K48" s="57"/>
      <c r="L48" s="19"/>
      <c r="M48" s="19"/>
      <c r="N48" s="19"/>
      <c r="O48" s="19"/>
      <c r="P48" s="19"/>
      <c r="Q48" s="19"/>
    </row>
    <row r="49" spans="1:17" ht="15.75">
      <c r="A49" s="133">
        <v>40</v>
      </c>
      <c r="B49" s="138" t="str">
        <f>IF('Ingoing substances_DID'!B49="","",'Ingoing substances_DID'!B49)</f>
        <v/>
      </c>
      <c r="C49" s="145" t="str">
        <f>IF('Ingoing substances_DID'!G49="","",'Ingoing substances_DID'!G49)</f>
        <v/>
      </c>
      <c r="D49" s="145" t="str">
        <f>IF(B49="","",IF('Ingoing substances_DID'!T49="Y",C49,""))</f>
        <v/>
      </c>
      <c r="E49" s="139" t="str">
        <f>IF(B49="","",C49*'Ingoing substances_DID'!M49*1000/'Ingoing substances_DID'!N49)</f>
        <v/>
      </c>
      <c r="F49" s="139" t="str">
        <f t="shared" si="0"/>
        <v/>
      </c>
      <c r="G49" s="149" t="str">
        <f>IF(OR('Ingoing substances_DID'!R49="N",'Ingoing substances_DID'!O49="R"),"",C49)</f>
        <v/>
      </c>
      <c r="H49" s="149" t="str">
        <f>IF(OR('Ingoing substances_DID'!R49="N",'Ingoing substances_DID'!P49="Y"),"",C49)</f>
        <v/>
      </c>
      <c r="I49" s="149" t="str">
        <f>IF(B49="","",IF(B49="","",(IF(OR('Ingoing substances_DID'!T49="N",'Ingoing substances_DID'!O49="R"),"",C49*1000/$D$60))))</f>
        <v/>
      </c>
      <c r="J49" s="149" t="str">
        <f>IF(B49="","",IF(OR('Ingoing substances_DID'!T49="N",'Ingoing substances_DID'!Q49="Y"),"",C49*1000/$D$60))</f>
        <v/>
      </c>
      <c r="K49" s="57"/>
      <c r="L49" s="19"/>
      <c r="M49" s="19"/>
      <c r="N49" s="19"/>
      <c r="O49" s="19"/>
      <c r="P49" s="19"/>
      <c r="Q49" s="19"/>
    </row>
    <row r="50" spans="1:17" ht="15.75">
      <c r="A50" s="133">
        <v>41</v>
      </c>
      <c r="B50" s="138" t="str">
        <f>IF('Ingoing substances_DID'!B50="","",'Ingoing substances_DID'!B50)</f>
        <v/>
      </c>
      <c r="C50" s="145" t="str">
        <f>IF('Ingoing substances_DID'!G50="","",'Ingoing substances_DID'!G50)</f>
        <v/>
      </c>
      <c r="D50" s="145" t="str">
        <f>IF(B50="","",IF('Ingoing substances_DID'!T50="Y",C50,""))</f>
        <v/>
      </c>
      <c r="E50" s="139" t="str">
        <f>IF(B50="","",C50*'Ingoing substances_DID'!M50*1000/'Ingoing substances_DID'!N50)</f>
        <v/>
      </c>
      <c r="F50" s="139" t="str">
        <f t="shared" si="0"/>
        <v/>
      </c>
      <c r="G50" s="149" t="str">
        <f>IF(OR('Ingoing substances_DID'!R50="N",'Ingoing substances_DID'!O50="R"),"",C50)</f>
        <v/>
      </c>
      <c r="H50" s="149" t="str">
        <f>IF(OR('Ingoing substances_DID'!R50="N",'Ingoing substances_DID'!P50="Y"),"",C50)</f>
        <v/>
      </c>
      <c r="I50" s="149" t="str">
        <f>IF(B50="","",IF(B50="","",(IF(OR('Ingoing substances_DID'!T50="N",'Ingoing substances_DID'!O50="R"),"",C50*1000/$D$60))))</f>
        <v/>
      </c>
      <c r="J50" s="149" t="str">
        <f>IF(B50="","",IF(OR('Ingoing substances_DID'!T50="N",'Ingoing substances_DID'!Q50="Y"),"",C50*1000/$D$60))</f>
        <v/>
      </c>
      <c r="K50" s="57"/>
      <c r="L50" s="19"/>
      <c r="M50" s="19"/>
      <c r="N50" s="19"/>
      <c r="O50" s="19"/>
      <c r="P50" s="19"/>
      <c r="Q50" s="19"/>
    </row>
    <row r="51" spans="1:17" ht="15.75">
      <c r="A51" s="133">
        <v>42</v>
      </c>
      <c r="B51" s="138" t="str">
        <f>IF('Ingoing substances_DID'!B51="","",'Ingoing substances_DID'!B51)</f>
        <v/>
      </c>
      <c r="C51" s="145" t="str">
        <f>IF('Ingoing substances_DID'!G51="","",'Ingoing substances_DID'!G51)</f>
        <v/>
      </c>
      <c r="D51" s="145" t="str">
        <f>IF(B51="","",IF('Ingoing substances_DID'!T51="Y",C51,""))</f>
        <v/>
      </c>
      <c r="E51" s="139" t="str">
        <f>IF(B51="","",C51*'Ingoing substances_DID'!M51*1000/'Ingoing substances_DID'!N51)</f>
        <v/>
      </c>
      <c r="F51" s="139" t="str">
        <f t="shared" si="0"/>
        <v/>
      </c>
      <c r="G51" s="149" t="str">
        <f>IF(OR('Ingoing substances_DID'!R51="N",'Ingoing substances_DID'!O51="R"),"",C51)</f>
        <v/>
      </c>
      <c r="H51" s="149" t="str">
        <f>IF(OR('Ingoing substances_DID'!R51="N",'Ingoing substances_DID'!P51="Y"),"",C51)</f>
        <v/>
      </c>
      <c r="I51" s="149" t="str">
        <f>IF(B51="","",IF(B51="","",(IF(OR('Ingoing substances_DID'!T51="N",'Ingoing substances_DID'!O51="R"),"",C51*1000/$D$60))))</f>
        <v/>
      </c>
      <c r="J51" s="149" t="str">
        <f>IF(B51="","",IF(OR('Ingoing substances_DID'!T51="N",'Ingoing substances_DID'!Q51="Y"),"",C51*1000/$D$60))</f>
        <v/>
      </c>
      <c r="K51" s="57"/>
      <c r="L51" s="19"/>
      <c r="M51" s="19"/>
      <c r="N51" s="19"/>
      <c r="O51" s="19"/>
      <c r="P51" s="19"/>
      <c r="Q51" s="19"/>
    </row>
    <row r="52" spans="1:17" ht="15.75">
      <c r="A52" s="133">
        <v>43</v>
      </c>
      <c r="B52" s="138" t="str">
        <f>IF('Ingoing substances_DID'!B52="","",'Ingoing substances_DID'!B52)</f>
        <v/>
      </c>
      <c r="C52" s="145" t="str">
        <f>IF('Ingoing substances_DID'!G52="","",'Ingoing substances_DID'!G52)</f>
        <v/>
      </c>
      <c r="D52" s="145" t="str">
        <f>IF(B52="","",IF('Ingoing substances_DID'!T52="Y",C52,""))</f>
        <v/>
      </c>
      <c r="E52" s="139" t="str">
        <f>IF(B52="","",C52*'Ingoing substances_DID'!M52*1000/'Ingoing substances_DID'!N52)</f>
        <v/>
      </c>
      <c r="F52" s="139" t="str">
        <f t="shared" si="0"/>
        <v/>
      </c>
      <c r="G52" s="149" t="str">
        <f>IF(OR('Ingoing substances_DID'!R52="N",'Ingoing substances_DID'!O52="R"),"",C52)</f>
        <v/>
      </c>
      <c r="H52" s="149" t="str">
        <f>IF(OR('Ingoing substances_DID'!R52="N",'Ingoing substances_DID'!P52="Y"),"",C52)</f>
        <v/>
      </c>
      <c r="I52" s="149" t="str">
        <f>IF(B52="","",IF(B52="","",(IF(OR('Ingoing substances_DID'!T52="N",'Ingoing substances_DID'!O52="R"),"",C52*1000/$D$60))))</f>
        <v/>
      </c>
      <c r="J52" s="149" t="str">
        <f>IF(B52="","",IF(OR('Ingoing substances_DID'!T52="N",'Ingoing substances_DID'!Q52="Y"),"",C52*1000/$D$60))</f>
        <v/>
      </c>
      <c r="K52" s="57"/>
      <c r="L52" s="19"/>
      <c r="M52" s="19"/>
      <c r="N52" s="19"/>
      <c r="O52" s="19"/>
      <c r="P52" s="19"/>
      <c r="Q52" s="19"/>
    </row>
    <row r="53" spans="1:17" ht="15.75">
      <c r="A53" s="133">
        <v>44</v>
      </c>
      <c r="B53" s="138" t="str">
        <f>IF('Ingoing substances_DID'!B53="","",'Ingoing substances_DID'!B53)</f>
        <v/>
      </c>
      <c r="C53" s="145" t="str">
        <f>IF('Ingoing substances_DID'!G53="","",'Ingoing substances_DID'!G53)</f>
        <v/>
      </c>
      <c r="D53" s="145" t="str">
        <f>IF(B53="","",IF('Ingoing substances_DID'!T53="Y",C53,""))</f>
        <v/>
      </c>
      <c r="E53" s="139" t="str">
        <f>IF(B53="","",C53*'Ingoing substances_DID'!M53*1000/'Ingoing substances_DID'!N53)</f>
        <v/>
      </c>
      <c r="F53" s="139" t="str">
        <f t="shared" si="0"/>
        <v/>
      </c>
      <c r="G53" s="149" t="str">
        <f>IF(OR('Ingoing substances_DID'!R53="N",'Ingoing substances_DID'!O53="R"),"",C53)</f>
        <v/>
      </c>
      <c r="H53" s="149" t="str">
        <f>IF(OR('Ingoing substances_DID'!R53="N",'Ingoing substances_DID'!P53="Y"),"",C53)</f>
        <v/>
      </c>
      <c r="I53" s="149" t="str">
        <f>IF(B53="","",IF(B53="","",(IF(OR('Ingoing substances_DID'!T53="N",'Ingoing substances_DID'!O53="R"),"",C53*1000/$D$60))))</f>
        <v/>
      </c>
      <c r="J53" s="149" t="str">
        <f>IF(B53="","",IF(OR('Ingoing substances_DID'!T53="N",'Ingoing substances_DID'!Q53="Y"),"",C53*1000/$D$60))</f>
        <v/>
      </c>
      <c r="K53" s="57"/>
      <c r="L53" s="19"/>
      <c r="M53" s="19"/>
      <c r="N53" s="19"/>
      <c r="O53" s="19"/>
      <c r="P53" s="19"/>
      <c r="Q53" s="19"/>
    </row>
    <row r="54" spans="1:17" ht="15.75">
      <c r="A54" s="133">
        <v>45</v>
      </c>
      <c r="B54" s="138" t="str">
        <f>IF('Ingoing substances_DID'!B54="","",'Ingoing substances_DID'!B54)</f>
        <v/>
      </c>
      <c r="C54" s="145" t="str">
        <f>IF('Ingoing substances_DID'!G54="","",'Ingoing substances_DID'!G54)</f>
        <v/>
      </c>
      <c r="D54" s="145" t="str">
        <f>IF(B54="","",IF('Ingoing substances_DID'!T54="Y",C54,""))</f>
        <v/>
      </c>
      <c r="E54" s="139" t="str">
        <f>IF(B54="","",C54*'Ingoing substances_DID'!M54*1000/'Ingoing substances_DID'!N54)</f>
        <v/>
      </c>
      <c r="F54" s="139" t="str">
        <f t="shared" si="0"/>
        <v/>
      </c>
      <c r="G54" s="149" t="str">
        <f>IF(OR('Ingoing substances_DID'!R54="N",'Ingoing substances_DID'!O54="R"),"",C54)</f>
        <v/>
      </c>
      <c r="H54" s="149" t="str">
        <f>IF(OR('Ingoing substances_DID'!R54="N",'Ingoing substances_DID'!P54="Y"),"",C54)</f>
        <v/>
      </c>
      <c r="I54" s="149" t="str">
        <f>IF(B54="","",IF(B54="","",(IF(OR('Ingoing substances_DID'!T54="N",'Ingoing substances_DID'!O54="R"),"",C54*1000/$D$60))))</f>
        <v/>
      </c>
      <c r="J54" s="149" t="str">
        <f>IF(B54="","",IF(OR('Ingoing substances_DID'!T54="N",'Ingoing substances_DID'!Q54="Y"),"",C54*1000/$D$60))</f>
        <v/>
      </c>
      <c r="K54" s="57"/>
      <c r="L54" s="19"/>
      <c r="M54" s="19"/>
      <c r="N54" s="19"/>
      <c r="O54" s="19"/>
      <c r="P54" s="19"/>
      <c r="Q54" s="19"/>
    </row>
    <row r="55" spans="1:17" ht="15.75">
      <c r="A55" s="133">
        <v>46</v>
      </c>
      <c r="B55" s="138" t="str">
        <f>IF('Ingoing substances_DID'!B55="","",'Ingoing substances_DID'!B55)</f>
        <v/>
      </c>
      <c r="C55" s="145" t="str">
        <f>IF('Ingoing substances_DID'!G55="","",'Ingoing substances_DID'!G55)</f>
        <v/>
      </c>
      <c r="D55" s="145" t="str">
        <f>IF(B55="","",IF('Ingoing substances_DID'!T55="Y",C55,""))</f>
        <v/>
      </c>
      <c r="E55" s="139" t="str">
        <f>IF(B55="","",C55*'Ingoing substances_DID'!M55*1000/'Ingoing substances_DID'!N55)</f>
        <v/>
      </c>
      <c r="F55" s="139" t="str">
        <f t="shared" si="0"/>
        <v/>
      </c>
      <c r="G55" s="149" t="str">
        <f>IF(OR('Ingoing substances_DID'!R55="N",'Ingoing substances_DID'!O55="R"),"",C55)</f>
        <v/>
      </c>
      <c r="H55" s="149" t="str">
        <f>IF(OR('Ingoing substances_DID'!R55="N",'Ingoing substances_DID'!P55="Y"),"",C55)</f>
        <v/>
      </c>
      <c r="I55" s="149" t="str">
        <f>IF(B55="","",IF(B55="","",(IF(OR('Ingoing substances_DID'!T55="N",'Ingoing substances_DID'!O55="R"),"",C55*1000/$D$60))))</f>
        <v/>
      </c>
      <c r="J55" s="149" t="str">
        <f>IF(B55="","",IF(OR('Ingoing substances_DID'!T55="N",'Ingoing substances_DID'!Q55="Y"),"",C55*1000/$D$60))</f>
        <v/>
      </c>
      <c r="K55" s="57"/>
      <c r="L55" s="19"/>
      <c r="M55" s="19"/>
      <c r="N55" s="19"/>
      <c r="O55" s="19"/>
      <c r="P55" s="19"/>
      <c r="Q55" s="19"/>
    </row>
    <row r="56" spans="1:17" ht="15.75">
      <c r="A56" s="133">
        <v>47</v>
      </c>
      <c r="B56" s="138" t="str">
        <f>IF('Ingoing substances_DID'!B56="","",'Ingoing substances_DID'!B56)</f>
        <v/>
      </c>
      <c r="C56" s="145" t="str">
        <f>IF('Ingoing substances_DID'!G56="","",'Ingoing substances_DID'!G56)</f>
        <v/>
      </c>
      <c r="D56" s="145" t="str">
        <f>IF(B56="","",IF('Ingoing substances_DID'!T56="Y",C56,""))</f>
        <v/>
      </c>
      <c r="E56" s="139" t="str">
        <f>IF(B56="","",C56*'Ingoing substances_DID'!M56*1000/'Ingoing substances_DID'!N56)</f>
        <v/>
      </c>
      <c r="F56" s="139" t="str">
        <f t="shared" si="0"/>
        <v/>
      </c>
      <c r="G56" s="149" t="str">
        <f>IF(OR('Ingoing substances_DID'!R56="N",'Ingoing substances_DID'!O56="R"),"",C56)</f>
        <v/>
      </c>
      <c r="H56" s="149" t="str">
        <f>IF(OR('Ingoing substances_DID'!R56="N",'Ingoing substances_DID'!P56="Y"),"",C56)</f>
        <v/>
      </c>
      <c r="I56" s="149" t="str">
        <f>IF(B56="","",IF(B56="","",(IF(OR('Ingoing substances_DID'!T56="N",'Ingoing substances_DID'!O56="R"),"",C56*1000/$D$60))))</f>
        <v/>
      </c>
      <c r="J56" s="149" t="str">
        <f>IF(B56="","",IF(OR('Ingoing substances_DID'!T56="N",'Ingoing substances_DID'!Q56="Y"),"",C56*1000/$D$60))</f>
        <v/>
      </c>
      <c r="K56" s="57"/>
      <c r="L56" s="19"/>
      <c r="M56" s="19"/>
      <c r="N56" s="19"/>
      <c r="O56" s="19"/>
      <c r="P56" s="19"/>
      <c r="Q56" s="19"/>
    </row>
    <row r="57" spans="1:17" ht="15.75">
      <c r="A57" s="133">
        <v>48</v>
      </c>
      <c r="B57" s="138" t="str">
        <f>IF('Ingoing substances_DID'!B57="","",'Ingoing substances_DID'!B57)</f>
        <v/>
      </c>
      <c r="C57" s="145" t="str">
        <f>IF('Ingoing substances_DID'!G57="","",'Ingoing substances_DID'!G57)</f>
        <v/>
      </c>
      <c r="D57" s="145" t="str">
        <f>IF(B57="","",IF('Ingoing substances_DID'!T57="Y",C57,""))</f>
        <v/>
      </c>
      <c r="E57" s="139" t="str">
        <f>IF(B57="","",C57*'Ingoing substances_DID'!M57*1000/'Ingoing substances_DID'!N57)</f>
        <v/>
      </c>
      <c r="F57" s="139" t="str">
        <f t="shared" si="0"/>
        <v/>
      </c>
      <c r="G57" s="149" t="str">
        <f>IF(OR('Ingoing substances_DID'!R57="N",'Ingoing substances_DID'!O57="R"),"",C57)</f>
        <v/>
      </c>
      <c r="H57" s="149" t="str">
        <f>IF(OR('Ingoing substances_DID'!R57="N",'Ingoing substances_DID'!P57="Y"),"",C57)</f>
        <v/>
      </c>
      <c r="I57" s="149" t="str">
        <f>IF(B57="","",IF(B57="","",(IF(OR('Ingoing substances_DID'!T57="N",'Ingoing substances_DID'!O57="R"),"",C57*1000/$D$60))))</f>
        <v/>
      </c>
      <c r="J57" s="149" t="str">
        <f>IF(B57="","",IF(OR('Ingoing substances_DID'!T57="N",'Ingoing substances_DID'!Q57="Y"),"",C57*1000/$D$60))</f>
        <v/>
      </c>
      <c r="K57" s="57"/>
      <c r="L57" s="19"/>
      <c r="M57" s="19"/>
      <c r="N57" s="19"/>
      <c r="O57" s="19"/>
      <c r="P57" s="19"/>
      <c r="Q57" s="19"/>
    </row>
    <row r="58" spans="1:17" ht="15.75">
      <c r="A58" s="133">
        <v>49</v>
      </c>
      <c r="B58" s="138" t="str">
        <f>IF('Ingoing substances_DID'!B58="","",'Ingoing substances_DID'!B58)</f>
        <v/>
      </c>
      <c r="C58" s="145" t="str">
        <f>IF('Ingoing substances_DID'!G58="","",'Ingoing substances_DID'!G58)</f>
        <v/>
      </c>
      <c r="D58" s="145" t="str">
        <f>IF(B58="","",IF('Ingoing substances_DID'!T58="Y",C58,""))</f>
        <v/>
      </c>
      <c r="E58" s="139" t="str">
        <f>IF(B58="","",C58*'Ingoing substances_DID'!M58*1000/'Ingoing substances_DID'!N58)</f>
        <v/>
      </c>
      <c r="F58" s="139" t="str">
        <f t="shared" si="0"/>
        <v/>
      </c>
      <c r="G58" s="149" t="str">
        <f>IF(OR('Ingoing substances_DID'!R58="N",'Ingoing substances_DID'!O58="R"),"",C58)</f>
        <v/>
      </c>
      <c r="H58" s="149" t="str">
        <f>IF(OR('Ingoing substances_DID'!R58="N",'Ingoing substances_DID'!P58="Y"),"",C58)</f>
        <v/>
      </c>
      <c r="I58" s="149" t="str">
        <f>IF(B58="","",IF(B58="","",(IF(OR('Ingoing substances_DID'!T58="N",'Ingoing substances_DID'!O58="R"),"",C58*1000/$D$60))))</f>
        <v/>
      </c>
      <c r="J58" s="149" t="str">
        <f>IF(B58="","",IF(OR('Ingoing substances_DID'!T58="N",'Ingoing substances_DID'!Q58="Y"),"",C58*1000/$D$60))</f>
        <v/>
      </c>
      <c r="K58" s="57"/>
      <c r="L58" s="19"/>
      <c r="M58" s="19"/>
      <c r="N58" s="19"/>
      <c r="O58" s="19"/>
      <c r="P58" s="19"/>
      <c r="Q58" s="19"/>
    </row>
    <row r="59" spans="1:17" ht="15.75">
      <c r="A59" s="133">
        <v>50</v>
      </c>
      <c r="B59" s="138" t="str">
        <f>IF('Ingoing substances_DID'!B59="","",'Ingoing substances_DID'!B59)</f>
        <v/>
      </c>
      <c r="C59" s="145" t="str">
        <f>IF('Ingoing substances_DID'!G59="","",'Ingoing substances_DID'!G59)</f>
        <v/>
      </c>
      <c r="D59" s="145" t="str">
        <f>IF(B59="","",IF('Ingoing substances_DID'!T59="Y",C59,""))</f>
        <v/>
      </c>
      <c r="E59" s="139" t="str">
        <f>IF(B59="","",C59*'Ingoing substances_DID'!M59*1000/'Ingoing substances_DID'!N59)</f>
        <v/>
      </c>
      <c r="F59" s="139" t="str">
        <f t="shared" si="0"/>
        <v/>
      </c>
      <c r="G59" s="149" t="str">
        <f>IF(OR('Ingoing substances_DID'!R59="N",'Ingoing substances_DID'!O59="R"),"",C59)</f>
        <v/>
      </c>
      <c r="H59" s="149" t="str">
        <f>IF(OR('Ingoing substances_DID'!R59="N",'Ingoing substances_DID'!P59="Y"),"",C59)</f>
        <v/>
      </c>
      <c r="I59" s="149" t="str">
        <f>IF(B59="","",IF(B59="","",(IF(OR('Ingoing substances_DID'!T59="N",'Ingoing substances_DID'!O59="R"),"",C59*1000/$D$60))))</f>
        <v/>
      </c>
      <c r="J59" s="149" t="str">
        <f>IF(B59="","",IF(OR('Ingoing substances_DID'!T59="N",'Ingoing substances_DID'!Q59="Y"),"",C59*1000/$D$60))</f>
        <v/>
      </c>
      <c r="K59" s="57"/>
      <c r="L59" s="19"/>
      <c r="M59" s="19"/>
      <c r="N59" s="19"/>
      <c r="O59" s="19"/>
      <c r="P59" s="19"/>
      <c r="Q59" s="19"/>
    </row>
    <row r="60" spans="1:17" ht="15.75">
      <c r="A60" s="140"/>
      <c r="B60" s="176" t="str">
        <f>'Formulation Pre-Products'!B60</f>
        <v>Summe:</v>
      </c>
      <c r="C60" s="141"/>
      <c r="D60" s="177">
        <f t="shared" ref="D60:J60" si="1">SUM(D11:D59)</f>
        <v>0</v>
      </c>
      <c r="E60" s="183">
        <f t="shared" si="1"/>
        <v>0</v>
      </c>
      <c r="F60" s="178">
        <f t="shared" si="1"/>
        <v>0</v>
      </c>
      <c r="G60" s="178">
        <f t="shared" si="1"/>
        <v>0</v>
      </c>
      <c r="H60" s="179">
        <f t="shared" si="1"/>
        <v>0</v>
      </c>
      <c r="I60" s="178">
        <f t="shared" si="1"/>
        <v>0</v>
      </c>
      <c r="J60" s="178">
        <f t="shared" si="1"/>
        <v>0</v>
      </c>
      <c r="K60" s="57"/>
      <c r="L60" s="19"/>
      <c r="M60" s="19"/>
      <c r="N60" s="19"/>
      <c r="O60" s="19"/>
      <c r="P60" s="19"/>
      <c r="Q60" s="19"/>
    </row>
    <row r="61" spans="1:17" ht="15.75">
      <c r="A61" s="142"/>
      <c r="B61" s="273" t="s">
        <v>553</v>
      </c>
      <c r="C61" s="143"/>
      <c r="D61" s="142"/>
      <c r="E61" s="142"/>
      <c r="F61" s="182" t="str">
        <f>"="&amp;F8</f>
        <v>=KVV chron / AG</v>
      </c>
      <c r="G61" s="182" t="str">
        <f>IF('Formulation Pre-Products'!$C$2=Languages!A3,Languages!A47,Languages!B47)</f>
        <v>=aNBO (Tensid)</v>
      </c>
      <c r="H61" s="182" t="str">
        <f>IF('Formulation Pre-Products'!$C$2=Languages!A3,Languages!A48,Languages!B48)</f>
        <v>=anNBO (Tensid)</v>
      </c>
      <c r="I61" s="182" t="str">
        <f>IF('Formulation Pre-Products'!$C$2=Languages!A3,Languages!A49,Languages!B49)</f>
        <v>=aNBO (org. Sub.)</v>
      </c>
      <c r="J61" s="182" t="str">
        <f>IF('Formulation Pre-Products'!$C$2=Languages!A3,Languages!A50,Languages!B50)</f>
        <v>=anNBO (org. Sub.)</v>
      </c>
      <c r="K61" s="57"/>
      <c r="L61" s="19"/>
      <c r="M61" s="19"/>
      <c r="N61" s="19"/>
      <c r="O61" s="19"/>
      <c r="P61" s="19"/>
      <c r="Q61" s="19"/>
    </row>
    <row r="62" spans="1:17" ht="15.75">
      <c r="A62" s="142"/>
      <c r="B62" s="273" t="s">
        <v>553</v>
      </c>
      <c r="C62" s="143"/>
      <c r="D62" s="142"/>
      <c r="E62" s="180" t="str">
        <f>IF('Formulation Pre-Products'!$C$2=Languages!A3,Languages!A92,Languages!B92)</f>
        <v>Grenzwert</v>
      </c>
      <c r="F62" s="181" t="str">
        <f>IF(OR('Formulation Pre-Products'!$C$6=Languages!$A60,'Formulation Pre-Products'!$C$6=Languages!$B60),18000,IF(OR('Formulation Pre-Products'!$C$6=Languages!$A61,'Formulation Pre-Products'!$C$6=Languages!$B61),3300,IF(OR('Formulation Pre-Products'!$C$6=Languages!$A62,'Formulation Pre-Products'!$C$6=Languages!$B62),25000,IF(OR('Formulation Pre-Products'!$C$6=Languages!$A63,'Formulation Pre-Products'!$C$6=Languages!$B63),20000,IF(OR('Formulation Pre-Products'!$C$6=Languages!$A64,'Formulation Pre-Products'!$C$6=Languages!$B64),3300," ")))))</f>
        <v xml:space="preserve"> </v>
      </c>
      <c r="G62" s="181">
        <v>0</v>
      </c>
      <c r="H62" s="181">
        <v>0</v>
      </c>
      <c r="I62" s="181" t="str">
        <f>IF(OR('Formulation Pre-Products'!$C$6=Languages!$A60,'Formulation Pre-Products'!$C$6=Languages!$B60),25,IF(OR('Formulation Pre-Products'!$C$6=Languages!$A61,'Formulation Pre-Products'!$C$6=Languages!$B61),10,IF(OR('Formulation Pre-Products'!$C$6=Languages!$A62,'Formulation Pre-Products'!$C$6=Languages!$B62),45,IF(OR('Formulation Pre-Products'!$C$6=Languages!$A63,'Formulation Pre-Products'!$C$6=Languages!$B63),70,IF(OR('Formulation Pre-Products'!$C$6=Languages!$A64,'Formulation Pre-Products'!$C$6=Languages!$B64),10," ")))))</f>
        <v xml:space="preserve"> </v>
      </c>
      <c r="J62" s="181" t="str">
        <f>IF(OR('Formulation Pre-Products'!$C$6=Languages!$A60,'Formulation Pre-Products'!$C$6=Languages!$B60),25,IF(OR('Formulation Pre-Products'!$C$6=Languages!$A61,'Formulation Pre-Products'!$C$6=Languages!$B61),10,IF(OR('Formulation Pre-Products'!$C$6=Languages!$A62,'Formulation Pre-Products'!$C$6=Languages!$B62),45,IF(OR('Formulation Pre-Products'!$C$6=Languages!$A63,'Formulation Pre-Products'!$C$6=Languages!$B63),40,IF(OR('Formulation Pre-Products'!$C$6=Languages!$A64,'Formulation Pre-Products'!$C$6=Languages!$B64),10," ")))))</f>
        <v xml:space="preserve"> </v>
      </c>
      <c r="K62" s="57"/>
      <c r="L62" s="19"/>
      <c r="M62" s="19"/>
      <c r="N62" s="19"/>
      <c r="O62" s="19"/>
      <c r="P62" s="19"/>
      <c r="Q62" s="19"/>
    </row>
    <row r="63" spans="1:17" ht="16.5" thickBot="1">
      <c r="A63" s="142"/>
      <c r="B63" s="273" t="s">
        <v>553</v>
      </c>
      <c r="C63" s="143"/>
      <c r="D63" s="142"/>
      <c r="E63" s="184" t="str">
        <f>IF('Formulation Pre-Products'!$C$2=Languages!A3,Languages!A93,Languages!B93)</f>
        <v>Ergebnis</v>
      </c>
      <c r="F63" s="185" t="str">
        <f>IF(F60&lt;=F62,"ok","not ok")</f>
        <v>ok</v>
      </c>
      <c r="G63" s="185" t="str">
        <f>IF(G60=0,"ok","not ok")</f>
        <v>ok</v>
      </c>
      <c r="H63" s="185" t="str">
        <f>IF(H60=0,"ok","not ok")</f>
        <v>ok</v>
      </c>
      <c r="I63" s="186" t="str">
        <f>IF(I60&lt;=I62,"ok","not ok")</f>
        <v>ok</v>
      </c>
      <c r="J63" s="185" t="str">
        <f>IF(J60&lt;=J62,"ok","not ok")</f>
        <v>ok</v>
      </c>
      <c r="K63" s="57"/>
      <c r="L63" s="19"/>
      <c r="M63" s="19"/>
      <c r="N63" s="19"/>
      <c r="O63" s="19"/>
      <c r="P63" s="19"/>
      <c r="Q63" s="19"/>
    </row>
    <row r="64" spans="1:17" ht="16.5" thickTop="1">
      <c r="A64" s="142"/>
      <c r="B64" s="143"/>
      <c r="C64" s="142"/>
      <c r="D64" s="143"/>
      <c r="E64" s="143"/>
      <c r="F64" s="143"/>
      <c r="G64" s="144"/>
      <c r="H64" s="144"/>
      <c r="I64" s="144"/>
      <c r="J64" s="8"/>
      <c r="K64" s="57"/>
      <c r="L64" s="19"/>
      <c r="M64" s="19"/>
      <c r="N64" s="19"/>
      <c r="O64" s="19"/>
      <c r="P64" s="19"/>
      <c r="Q64" s="19"/>
    </row>
    <row r="65" spans="1:17" ht="46.5" customHeight="1">
      <c r="A65" s="17"/>
      <c r="B65" s="505" t="str">
        <f>'Formulation Pre-Products'!B65</f>
        <v>Bemerkungen Antragsteller</v>
      </c>
      <c r="C65" s="506"/>
      <c r="D65" s="506"/>
      <c r="E65" s="506"/>
      <c r="F65" s="506"/>
      <c r="G65" s="506"/>
      <c r="H65" s="506"/>
      <c r="I65" s="506"/>
      <c r="J65" s="507"/>
      <c r="K65" s="57"/>
      <c r="L65" s="19"/>
      <c r="M65" s="19"/>
      <c r="N65" s="19"/>
      <c r="O65" s="19"/>
      <c r="P65" s="19"/>
      <c r="Q65" s="19"/>
    </row>
    <row r="66" spans="1:17" ht="15.75">
      <c r="A66" s="56"/>
      <c r="B66" s="57"/>
      <c r="C66" s="56"/>
      <c r="D66" s="57"/>
      <c r="E66" s="57"/>
      <c r="F66" s="57"/>
      <c r="G66" s="58"/>
      <c r="H66" s="58"/>
      <c r="I66" s="58"/>
      <c r="J66" s="57"/>
      <c r="K66" s="57"/>
      <c r="L66" s="19"/>
      <c r="M66" s="19"/>
      <c r="N66" s="19"/>
      <c r="O66" s="19"/>
      <c r="P66" s="19"/>
      <c r="Q66" s="19"/>
    </row>
    <row r="67" spans="1:17" ht="15.75">
      <c r="A67" s="56"/>
      <c r="B67" s="57"/>
      <c r="C67" s="56"/>
      <c r="D67" s="57"/>
      <c r="E67" s="57"/>
      <c r="F67" s="57"/>
      <c r="G67" s="58"/>
      <c r="H67" s="58"/>
      <c r="I67" s="58"/>
      <c r="J67" s="57"/>
      <c r="K67" s="57"/>
      <c r="L67" s="19"/>
      <c r="M67" s="19"/>
      <c r="N67" s="19"/>
      <c r="O67" s="19"/>
      <c r="P67" s="19"/>
      <c r="Q67" s="19"/>
    </row>
    <row r="68" spans="1:17" ht="15.75">
      <c r="A68" s="56"/>
      <c r="B68" s="57"/>
      <c r="C68" s="56"/>
      <c r="D68" s="57"/>
      <c r="E68" s="57"/>
      <c r="F68" s="57"/>
      <c r="G68" s="58"/>
      <c r="H68" s="58"/>
      <c r="I68" s="58"/>
      <c r="J68" s="57"/>
      <c r="K68" s="57"/>
      <c r="L68" s="19"/>
      <c r="M68" s="19"/>
      <c r="N68" s="19"/>
      <c r="O68" s="19"/>
      <c r="P68" s="19"/>
      <c r="Q68" s="19"/>
    </row>
    <row r="69" spans="1:17" ht="15.75">
      <c r="A69" s="56"/>
      <c r="B69" s="57"/>
      <c r="C69" s="56"/>
      <c r="D69" s="57"/>
      <c r="E69" s="57"/>
      <c r="F69" s="57"/>
      <c r="G69" s="58"/>
      <c r="H69" s="58"/>
      <c r="I69" s="58"/>
      <c r="J69" s="57"/>
      <c r="K69" s="57"/>
      <c r="L69" s="19"/>
      <c r="M69" s="19"/>
      <c r="N69" s="19"/>
      <c r="O69" s="19"/>
      <c r="P69" s="19"/>
      <c r="Q69" s="19"/>
    </row>
    <row r="70" spans="1:17" ht="15.75">
      <c r="A70" s="56"/>
      <c r="B70" s="57"/>
      <c r="C70" s="56"/>
      <c r="D70" s="57"/>
      <c r="E70" s="57"/>
      <c r="F70" s="57"/>
      <c r="G70" s="58"/>
      <c r="H70" s="58"/>
      <c r="I70" s="58"/>
      <c r="J70" s="57"/>
      <c r="K70" s="57"/>
      <c r="L70" s="19"/>
      <c r="M70" s="19"/>
      <c r="N70" s="19"/>
      <c r="O70" s="19"/>
      <c r="P70" s="19"/>
      <c r="Q70" s="19"/>
    </row>
    <row r="71" spans="1:17" ht="15.75">
      <c r="A71" s="56"/>
      <c r="B71" s="57"/>
      <c r="C71" s="56"/>
      <c r="D71" s="57"/>
      <c r="E71" s="57"/>
      <c r="F71" s="57"/>
      <c r="G71" s="58"/>
      <c r="H71" s="58"/>
      <c r="I71" s="58"/>
      <c r="J71" s="57"/>
      <c r="K71" s="57"/>
      <c r="L71" s="19"/>
      <c r="M71" s="19"/>
      <c r="N71" s="19"/>
      <c r="O71" s="19"/>
      <c r="P71" s="19"/>
      <c r="Q71" s="19"/>
    </row>
    <row r="72" spans="1:17" ht="15.75">
      <c r="A72" s="56"/>
      <c r="B72" s="57"/>
      <c r="C72" s="56"/>
      <c r="D72" s="57"/>
      <c r="E72" s="57"/>
      <c r="F72" s="57"/>
      <c r="G72" s="58"/>
      <c r="H72" s="58"/>
      <c r="I72" s="58"/>
      <c r="J72" s="57"/>
      <c r="K72" s="57"/>
      <c r="L72" s="19"/>
      <c r="M72" s="19"/>
      <c r="N72" s="19"/>
      <c r="O72" s="19"/>
      <c r="P72" s="19"/>
      <c r="Q72" s="19"/>
    </row>
    <row r="73" spans="1:17" ht="15.75">
      <c r="A73" s="56"/>
      <c r="B73" s="57"/>
      <c r="C73" s="56"/>
      <c r="D73" s="57"/>
      <c r="E73" s="57"/>
      <c r="F73" s="57"/>
      <c r="G73" s="58"/>
      <c r="H73" s="58"/>
      <c r="I73" s="58"/>
      <c r="J73" s="57"/>
      <c r="K73" s="57"/>
      <c r="L73" s="19"/>
      <c r="M73" s="19"/>
      <c r="N73" s="19"/>
      <c r="O73" s="19"/>
      <c r="P73" s="19"/>
      <c r="Q73" s="19"/>
    </row>
    <row r="74" spans="1:17" ht="15.75">
      <c r="A74" s="56"/>
      <c r="B74" s="57"/>
      <c r="C74" s="56"/>
      <c r="D74" s="57"/>
      <c r="E74" s="57"/>
      <c r="F74" s="57"/>
      <c r="G74" s="58"/>
      <c r="H74" s="58"/>
      <c r="I74" s="58"/>
      <c r="J74" s="57"/>
      <c r="K74" s="57"/>
      <c r="L74" s="19"/>
      <c r="M74" s="19"/>
      <c r="N74" s="19"/>
      <c r="O74" s="19"/>
      <c r="P74" s="19"/>
      <c r="Q74" s="19"/>
    </row>
    <row r="75" spans="1:17" ht="15.75">
      <c r="A75" s="56"/>
      <c r="B75" s="57"/>
      <c r="C75" s="56"/>
      <c r="D75" s="57"/>
      <c r="E75" s="57"/>
      <c r="F75" s="57"/>
      <c r="G75" s="58"/>
      <c r="H75" s="58"/>
      <c r="I75" s="58"/>
      <c r="J75" s="57"/>
      <c r="K75" s="57"/>
      <c r="L75" s="19"/>
      <c r="M75" s="19"/>
      <c r="N75" s="19"/>
      <c r="O75" s="19"/>
      <c r="P75" s="19"/>
      <c r="Q75" s="19"/>
    </row>
    <row r="76" spans="1:17" ht="15.75">
      <c r="A76" s="56"/>
      <c r="B76" s="57"/>
      <c r="C76" s="56"/>
      <c r="D76" s="57"/>
      <c r="E76" s="57"/>
      <c r="F76" s="57"/>
      <c r="G76" s="58"/>
      <c r="H76" s="58"/>
      <c r="I76" s="58"/>
      <c r="J76" s="57"/>
      <c r="K76" s="57"/>
      <c r="L76" s="19"/>
      <c r="M76" s="19"/>
      <c r="N76" s="19"/>
      <c r="O76" s="19"/>
      <c r="P76" s="19"/>
      <c r="Q76" s="19"/>
    </row>
    <row r="77" spans="1:17" ht="15.75">
      <c r="A77" s="56"/>
      <c r="B77" s="57"/>
      <c r="C77" s="56"/>
      <c r="D77" s="57"/>
      <c r="E77" s="57"/>
      <c r="F77" s="57"/>
      <c r="G77" s="58"/>
      <c r="H77" s="58"/>
      <c r="I77" s="58"/>
      <c r="J77" s="57"/>
      <c r="K77" s="57"/>
      <c r="L77" s="19"/>
      <c r="M77" s="19"/>
      <c r="N77" s="19"/>
      <c r="O77" s="19"/>
      <c r="P77" s="19"/>
      <c r="Q77" s="19"/>
    </row>
    <row r="78" spans="1:17" ht="15.75">
      <c r="A78" s="56"/>
      <c r="B78" s="57"/>
      <c r="C78" s="56"/>
      <c r="D78" s="57"/>
      <c r="E78" s="57"/>
      <c r="F78" s="57"/>
      <c r="G78" s="58"/>
      <c r="H78" s="58"/>
      <c r="I78" s="58"/>
      <c r="J78" s="57"/>
      <c r="K78" s="57"/>
      <c r="L78" s="19"/>
      <c r="M78" s="19"/>
      <c r="N78" s="19"/>
      <c r="O78" s="19"/>
      <c r="P78" s="19"/>
      <c r="Q78" s="19"/>
    </row>
    <row r="79" spans="1:17" ht="15.75">
      <c r="A79" s="56"/>
      <c r="B79" s="57"/>
      <c r="C79" s="56"/>
      <c r="D79" s="57"/>
      <c r="E79" s="57"/>
      <c r="F79" s="57"/>
      <c r="G79" s="58"/>
      <c r="H79" s="58"/>
      <c r="I79" s="58"/>
      <c r="J79" s="57"/>
      <c r="K79" s="57"/>
      <c r="L79" s="19"/>
      <c r="M79" s="19"/>
      <c r="N79" s="19"/>
      <c r="O79" s="19"/>
      <c r="P79" s="19"/>
      <c r="Q79" s="19"/>
    </row>
    <row r="80" spans="1:17" ht="15.75">
      <c r="A80" s="56"/>
      <c r="B80" s="57"/>
      <c r="C80" s="56"/>
      <c r="D80" s="57"/>
      <c r="E80" s="57"/>
      <c r="F80" s="57"/>
      <c r="G80" s="58"/>
      <c r="H80" s="58"/>
      <c r="I80" s="58"/>
      <c r="J80" s="57"/>
      <c r="K80" s="57"/>
      <c r="L80" s="19"/>
      <c r="M80" s="19"/>
      <c r="N80" s="19"/>
      <c r="O80" s="19"/>
      <c r="P80" s="19"/>
      <c r="Q80" s="19"/>
    </row>
    <row r="81" spans="1:17" ht="15.75">
      <c r="A81" s="56"/>
      <c r="B81" s="57"/>
      <c r="C81" s="56"/>
      <c r="D81" s="57"/>
      <c r="E81" s="57"/>
      <c r="F81" s="57"/>
      <c r="G81" s="58"/>
      <c r="H81" s="58"/>
      <c r="I81" s="58"/>
      <c r="J81" s="57"/>
      <c r="K81" s="57"/>
      <c r="L81" s="19"/>
      <c r="M81" s="19"/>
      <c r="N81" s="19"/>
      <c r="O81" s="19"/>
      <c r="P81" s="19"/>
      <c r="Q81" s="19"/>
    </row>
    <row r="82" spans="1:17" ht="15.75">
      <c r="A82" s="56"/>
      <c r="B82" s="57"/>
      <c r="C82" s="56"/>
      <c r="D82" s="57"/>
      <c r="E82" s="57"/>
      <c r="F82" s="57"/>
      <c r="G82" s="58"/>
      <c r="H82" s="58"/>
      <c r="I82" s="58"/>
      <c r="J82" s="57"/>
      <c r="K82" s="57"/>
      <c r="L82" s="19"/>
      <c r="M82" s="19"/>
      <c r="N82" s="19"/>
      <c r="O82" s="19"/>
      <c r="P82" s="19"/>
      <c r="Q82" s="19"/>
    </row>
    <row r="83" spans="1:17" ht="15.75">
      <c r="A83" s="56"/>
      <c r="B83" s="57"/>
      <c r="C83" s="56"/>
      <c r="D83" s="57"/>
      <c r="E83" s="57"/>
      <c r="F83" s="57"/>
      <c r="G83" s="58"/>
      <c r="H83" s="58"/>
      <c r="I83" s="58"/>
      <c r="J83" s="57"/>
      <c r="K83" s="57"/>
      <c r="L83" s="19"/>
      <c r="M83" s="19"/>
      <c r="N83" s="19"/>
      <c r="O83" s="19"/>
      <c r="P83" s="19"/>
      <c r="Q83" s="19"/>
    </row>
    <row r="84" spans="1:17" ht="15.75">
      <c r="A84" s="56"/>
      <c r="B84" s="57"/>
      <c r="C84" s="56"/>
      <c r="D84" s="57"/>
      <c r="E84" s="57"/>
      <c r="F84" s="57"/>
      <c r="G84" s="58"/>
      <c r="H84" s="58"/>
      <c r="I84" s="58"/>
      <c r="J84" s="57"/>
      <c r="K84" s="57"/>
      <c r="L84" s="19"/>
      <c r="M84" s="19"/>
      <c r="N84" s="19"/>
      <c r="O84" s="19"/>
      <c r="P84" s="19"/>
      <c r="Q84" s="19"/>
    </row>
    <row r="85" spans="1:17" ht="15.75">
      <c r="A85" s="56"/>
      <c r="B85" s="57"/>
      <c r="C85" s="56"/>
      <c r="D85" s="57"/>
      <c r="E85" s="57"/>
      <c r="F85" s="57"/>
      <c r="G85" s="58"/>
      <c r="H85" s="58"/>
      <c r="I85" s="58"/>
      <c r="J85" s="57"/>
      <c r="K85" s="57"/>
      <c r="L85" s="19"/>
      <c r="M85" s="19"/>
      <c r="N85" s="19"/>
      <c r="O85" s="19"/>
      <c r="P85" s="19"/>
      <c r="Q85" s="19"/>
    </row>
    <row r="86" spans="1:17" ht="15.75">
      <c r="A86" s="56"/>
      <c r="B86" s="57"/>
      <c r="C86" s="56"/>
      <c r="D86" s="57"/>
      <c r="E86" s="57"/>
      <c r="F86" s="57"/>
      <c r="G86" s="58"/>
      <c r="H86" s="58"/>
      <c r="I86" s="58"/>
      <c r="J86" s="57"/>
      <c r="K86" s="57"/>
      <c r="L86" s="19"/>
      <c r="M86" s="19"/>
      <c r="N86" s="19"/>
      <c r="O86" s="19"/>
      <c r="P86" s="19"/>
      <c r="Q86" s="19"/>
    </row>
    <row r="87" spans="1:17" ht="15.75">
      <c r="A87" s="56"/>
      <c r="B87" s="57"/>
      <c r="C87" s="56"/>
      <c r="D87" s="57"/>
      <c r="E87" s="57"/>
      <c r="F87" s="57"/>
      <c r="G87" s="58"/>
      <c r="H87" s="58"/>
      <c r="I87" s="58"/>
      <c r="J87" s="57"/>
      <c r="K87" s="57"/>
      <c r="L87" s="19"/>
      <c r="M87" s="19"/>
      <c r="N87" s="19"/>
      <c r="O87" s="19"/>
      <c r="P87" s="19"/>
      <c r="Q87" s="19"/>
    </row>
    <row r="88" spans="1:17" ht="15.75">
      <c r="K88" s="57"/>
      <c r="L88" s="19"/>
      <c r="M88" s="19"/>
      <c r="N88" s="19"/>
      <c r="O88" s="19"/>
      <c r="P88" s="19"/>
      <c r="Q88" s="19"/>
    </row>
    <row r="89" spans="1:17" ht="15.75">
      <c r="K89" s="57"/>
      <c r="L89" s="19"/>
      <c r="M89" s="19"/>
      <c r="N89" s="19"/>
      <c r="O89" s="19"/>
      <c r="P89" s="19"/>
      <c r="Q89" s="19"/>
    </row>
    <row r="90" spans="1:17" ht="15.75">
      <c r="K90" s="57"/>
      <c r="L90" s="19"/>
      <c r="M90" s="19"/>
      <c r="N90" s="19"/>
      <c r="O90" s="19"/>
      <c r="P90" s="19"/>
      <c r="Q90" s="19"/>
    </row>
    <row r="91" spans="1:17" ht="15.75">
      <c r="K91" s="57"/>
      <c r="L91" s="19"/>
      <c r="M91" s="19"/>
      <c r="N91" s="19"/>
      <c r="O91" s="19"/>
      <c r="P91" s="19"/>
      <c r="Q91" s="19"/>
    </row>
    <row r="92" spans="1:17" ht="15.75">
      <c r="K92" s="57"/>
      <c r="L92" s="19"/>
      <c r="M92" s="19"/>
      <c r="N92" s="19"/>
      <c r="O92" s="19"/>
      <c r="P92" s="19"/>
      <c r="Q92" s="19"/>
    </row>
    <row r="93" spans="1:17" ht="15.75">
      <c r="K93" s="57"/>
      <c r="L93" s="19"/>
      <c r="M93" s="19"/>
      <c r="N93" s="19"/>
      <c r="O93" s="19"/>
      <c r="P93" s="19"/>
      <c r="Q93" s="19"/>
    </row>
    <row r="94" spans="1:17" ht="15.75">
      <c r="K94" s="57"/>
      <c r="L94" s="19"/>
      <c r="M94" s="19"/>
      <c r="N94" s="19"/>
      <c r="O94" s="19"/>
      <c r="P94" s="19"/>
      <c r="Q94" s="19"/>
    </row>
    <row r="95" spans="1:17" ht="15.75">
      <c r="K95" s="57"/>
      <c r="L95" s="19"/>
      <c r="M95" s="19"/>
      <c r="N95" s="19"/>
      <c r="O95" s="19"/>
      <c r="P95" s="19"/>
      <c r="Q95" s="19"/>
    </row>
    <row r="96" spans="1:17" ht="15.75">
      <c r="K96" s="57"/>
      <c r="L96" s="19"/>
      <c r="M96" s="19"/>
      <c r="N96" s="19"/>
      <c r="O96" s="19"/>
      <c r="P96" s="19"/>
      <c r="Q96" s="19"/>
    </row>
    <row r="97" spans="11:17" ht="15.75">
      <c r="K97" s="57"/>
      <c r="L97" s="19"/>
      <c r="M97" s="19"/>
      <c r="N97" s="19"/>
      <c r="O97" s="19"/>
      <c r="P97" s="19"/>
      <c r="Q97" s="19"/>
    </row>
    <row r="98" spans="11:17" ht="15.75">
      <c r="K98" s="57"/>
      <c r="L98" s="19"/>
      <c r="M98" s="19"/>
      <c r="N98" s="19"/>
      <c r="O98" s="19"/>
      <c r="P98" s="19"/>
      <c r="Q98" s="19"/>
    </row>
    <row r="99" spans="11:17" ht="15.75">
      <c r="K99" s="57"/>
      <c r="L99" s="19"/>
      <c r="M99" s="19"/>
      <c r="N99" s="19"/>
      <c r="O99" s="19"/>
      <c r="P99" s="19"/>
      <c r="Q99" s="19"/>
    </row>
    <row r="100" spans="11:17" ht="15.75">
      <c r="K100" s="57"/>
      <c r="L100" s="19"/>
      <c r="M100" s="19"/>
      <c r="N100" s="19"/>
      <c r="O100" s="19"/>
      <c r="P100" s="19"/>
      <c r="Q100" s="19"/>
    </row>
    <row r="101" spans="11:17" ht="15.75">
      <c r="K101" s="57"/>
      <c r="L101" s="19"/>
      <c r="M101" s="19"/>
      <c r="N101" s="19"/>
      <c r="O101" s="19"/>
      <c r="P101" s="19"/>
      <c r="Q101" s="19"/>
    </row>
    <row r="102" spans="11:17" ht="15.75">
      <c r="K102" s="57"/>
      <c r="L102" s="19"/>
      <c r="M102" s="19"/>
      <c r="N102" s="19"/>
      <c r="O102" s="19"/>
      <c r="P102" s="19"/>
      <c r="Q102" s="19"/>
    </row>
    <row r="103" spans="11:17" ht="15.75">
      <c r="K103" s="57"/>
      <c r="L103" s="19"/>
      <c r="M103" s="19"/>
      <c r="N103" s="19"/>
      <c r="O103" s="19"/>
      <c r="P103" s="19"/>
      <c r="Q103" s="19"/>
    </row>
    <row r="104" spans="11:17" ht="15.75">
      <c r="K104" s="57"/>
      <c r="L104" s="19"/>
      <c r="M104" s="19"/>
      <c r="N104" s="19"/>
      <c r="O104" s="19"/>
      <c r="P104" s="19"/>
      <c r="Q104" s="19"/>
    </row>
    <row r="105" spans="11:17" ht="15.75">
      <c r="K105" s="57"/>
      <c r="L105" s="19"/>
      <c r="M105" s="19"/>
      <c r="N105" s="19"/>
      <c r="O105" s="19"/>
      <c r="P105" s="19"/>
      <c r="Q105" s="19"/>
    </row>
    <row r="106" spans="11:17" ht="15.75">
      <c r="K106" s="57"/>
      <c r="L106" s="19"/>
      <c r="M106" s="19"/>
      <c r="N106" s="19"/>
      <c r="O106" s="19"/>
      <c r="P106" s="19"/>
      <c r="Q106" s="19"/>
    </row>
    <row r="107" spans="11:17" ht="15.75">
      <c r="K107" s="57"/>
      <c r="L107" s="19"/>
      <c r="M107" s="19"/>
      <c r="N107" s="19"/>
      <c r="O107" s="19"/>
      <c r="P107" s="19"/>
      <c r="Q107" s="19"/>
    </row>
    <row r="108" spans="11:17" ht="15.75">
      <c r="K108" s="57"/>
      <c r="L108" s="19"/>
      <c r="M108" s="19"/>
      <c r="N108" s="19"/>
      <c r="O108" s="19"/>
      <c r="P108" s="19"/>
      <c r="Q108" s="19"/>
    </row>
    <row r="109" spans="11:17" ht="15.75">
      <c r="K109" s="57"/>
      <c r="L109" s="19"/>
      <c r="M109" s="19"/>
      <c r="N109" s="19"/>
      <c r="O109" s="19"/>
      <c r="P109" s="19"/>
      <c r="Q109" s="19"/>
    </row>
    <row r="110" spans="11:17" ht="15.75">
      <c r="K110" s="57"/>
      <c r="L110" s="19"/>
      <c r="M110" s="19"/>
      <c r="N110" s="19"/>
      <c r="O110" s="19"/>
      <c r="P110" s="19"/>
      <c r="Q110" s="19"/>
    </row>
    <row r="111" spans="11:17" ht="15.75">
      <c r="K111" s="57"/>
      <c r="L111" s="19"/>
      <c r="M111" s="19"/>
      <c r="N111" s="19"/>
      <c r="O111" s="19"/>
      <c r="P111" s="19"/>
      <c r="Q111" s="19"/>
    </row>
    <row r="112" spans="11:17" ht="15.75">
      <c r="K112" s="57"/>
      <c r="L112" s="19"/>
      <c r="M112" s="19"/>
      <c r="N112" s="19"/>
      <c r="O112" s="19"/>
      <c r="P112" s="19"/>
      <c r="Q112" s="19"/>
    </row>
    <row r="113" spans="11:17" ht="15.75">
      <c r="K113" s="57"/>
      <c r="L113" s="19"/>
      <c r="M113" s="19"/>
      <c r="N113" s="19"/>
      <c r="O113" s="19"/>
      <c r="P113" s="19"/>
      <c r="Q113" s="19"/>
    </row>
    <row r="114" spans="11:17" ht="15.75">
      <c r="K114" s="57"/>
      <c r="L114" s="19"/>
      <c r="M114" s="19"/>
      <c r="N114" s="19"/>
      <c r="O114" s="19"/>
      <c r="P114" s="19"/>
      <c r="Q114" s="19"/>
    </row>
    <row r="115" spans="11:17" ht="15.75">
      <c r="K115" s="57"/>
      <c r="L115" s="19"/>
      <c r="M115" s="19"/>
      <c r="N115" s="19"/>
      <c r="O115" s="19"/>
      <c r="P115" s="19"/>
      <c r="Q115" s="19"/>
    </row>
    <row r="116" spans="11:17" ht="15.75">
      <c r="K116" s="57"/>
      <c r="L116" s="19"/>
      <c r="M116" s="19"/>
      <c r="N116" s="19"/>
      <c r="O116" s="19"/>
      <c r="P116" s="19"/>
      <c r="Q116" s="19"/>
    </row>
    <row r="117" spans="11:17" ht="15.75">
      <c r="K117" s="57"/>
      <c r="L117" s="19"/>
      <c r="M117" s="19"/>
      <c r="N117" s="19"/>
      <c r="O117" s="19"/>
      <c r="P117" s="19"/>
      <c r="Q117" s="19"/>
    </row>
    <row r="118" spans="11:17" ht="15.75">
      <c r="K118" s="57"/>
      <c r="L118" s="19"/>
      <c r="M118" s="19"/>
      <c r="N118" s="19"/>
      <c r="O118" s="19"/>
      <c r="P118" s="19"/>
      <c r="Q118" s="19"/>
    </row>
    <row r="119" spans="11:17" ht="15.75">
      <c r="K119" s="57"/>
      <c r="L119" s="19"/>
      <c r="M119" s="19"/>
      <c r="N119" s="19"/>
      <c r="O119" s="19"/>
      <c r="P119" s="19"/>
      <c r="Q119" s="19"/>
    </row>
    <row r="120" spans="11:17" ht="15.75">
      <c r="K120" s="57"/>
      <c r="L120" s="19"/>
      <c r="M120" s="19"/>
      <c r="N120" s="19"/>
      <c r="O120" s="19"/>
      <c r="P120" s="19"/>
      <c r="Q120" s="19"/>
    </row>
    <row r="121" spans="11:17" ht="15.75">
      <c r="K121" s="57"/>
      <c r="L121" s="19"/>
      <c r="M121" s="19"/>
      <c r="N121" s="19"/>
      <c r="O121" s="19"/>
      <c r="P121" s="19"/>
      <c r="Q121" s="19"/>
    </row>
    <row r="122" spans="11:17" ht="15.75">
      <c r="K122" s="57"/>
      <c r="L122" s="19"/>
      <c r="M122" s="19"/>
      <c r="N122" s="19"/>
      <c r="O122" s="19"/>
      <c r="P122" s="19"/>
      <c r="Q122" s="19"/>
    </row>
    <row r="123" spans="11:17" ht="15.75">
      <c r="K123" s="57"/>
      <c r="L123" s="19"/>
      <c r="M123" s="19"/>
      <c r="N123" s="19"/>
      <c r="O123" s="19"/>
      <c r="P123" s="19"/>
      <c r="Q123" s="19"/>
    </row>
    <row r="124" spans="11:17" ht="15.75">
      <c r="K124" s="57"/>
      <c r="L124" s="19"/>
      <c r="M124" s="19"/>
      <c r="N124" s="19"/>
      <c r="O124" s="19"/>
      <c r="P124" s="19"/>
      <c r="Q124" s="19"/>
    </row>
    <row r="125" spans="11:17" ht="15.75">
      <c r="K125" s="57"/>
      <c r="L125" s="19"/>
      <c r="M125" s="19"/>
      <c r="N125" s="19"/>
      <c r="O125" s="19"/>
      <c r="P125" s="19"/>
      <c r="Q125" s="19"/>
    </row>
    <row r="126" spans="11:17" ht="15.75">
      <c r="K126" s="57"/>
      <c r="L126" s="19"/>
      <c r="M126" s="19"/>
      <c r="N126" s="19"/>
      <c r="O126" s="19"/>
      <c r="P126" s="19"/>
      <c r="Q126" s="19"/>
    </row>
    <row r="127" spans="11:17" ht="15.75">
      <c r="K127" s="57"/>
      <c r="L127" s="19"/>
      <c r="M127" s="19"/>
      <c r="N127" s="19"/>
      <c r="O127" s="19"/>
      <c r="P127" s="19"/>
      <c r="Q127" s="19"/>
    </row>
    <row r="128" spans="11:17" ht="15.75">
      <c r="K128" s="57"/>
      <c r="L128" s="19"/>
      <c r="M128" s="19"/>
      <c r="N128" s="19"/>
      <c r="O128" s="19"/>
      <c r="P128" s="19"/>
      <c r="Q128" s="19"/>
    </row>
    <row r="129" spans="11:17" ht="15.75">
      <c r="K129" s="57"/>
      <c r="L129" s="19"/>
      <c r="M129" s="19"/>
      <c r="N129" s="19"/>
      <c r="O129" s="19"/>
      <c r="P129" s="19"/>
      <c r="Q129" s="19"/>
    </row>
    <row r="130" spans="11:17" ht="15.75">
      <c r="K130" s="57"/>
      <c r="L130" s="19"/>
      <c r="M130" s="19"/>
      <c r="N130" s="19"/>
      <c r="O130" s="19"/>
      <c r="P130" s="19"/>
      <c r="Q130" s="19"/>
    </row>
    <row r="131" spans="11:17" ht="15.75">
      <c r="K131" s="57"/>
      <c r="L131" s="19"/>
      <c r="M131" s="19"/>
      <c r="N131" s="19"/>
      <c r="O131" s="19"/>
      <c r="P131" s="19"/>
      <c r="Q131" s="19"/>
    </row>
    <row r="132" spans="11:17" ht="15.75">
      <c r="K132" s="57"/>
      <c r="L132" s="19"/>
      <c r="M132" s="19"/>
      <c r="N132" s="19"/>
      <c r="O132" s="19"/>
      <c r="P132" s="19"/>
      <c r="Q132" s="19"/>
    </row>
    <row r="133" spans="11:17" ht="15.75">
      <c r="K133" s="57"/>
      <c r="L133" s="19"/>
      <c r="M133" s="19"/>
      <c r="N133" s="19"/>
      <c r="O133" s="19"/>
      <c r="P133" s="19"/>
      <c r="Q133" s="19"/>
    </row>
    <row r="134" spans="11:17" ht="15.75">
      <c r="K134" s="57"/>
      <c r="L134" s="19"/>
      <c r="M134" s="19"/>
      <c r="N134" s="19"/>
      <c r="O134" s="19"/>
      <c r="P134" s="19"/>
      <c r="Q134" s="19"/>
    </row>
    <row r="135" spans="11:17" ht="15.75">
      <c r="K135" s="57"/>
      <c r="L135" s="19"/>
      <c r="M135" s="19"/>
      <c r="N135" s="19"/>
      <c r="O135" s="19"/>
      <c r="P135" s="19"/>
      <c r="Q135" s="19"/>
    </row>
    <row r="136" spans="11:17" ht="15.75">
      <c r="K136" s="57"/>
      <c r="L136" s="19"/>
      <c r="M136" s="19"/>
      <c r="N136" s="19"/>
      <c r="O136" s="19"/>
      <c r="P136" s="19"/>
      <c r="Q136" s="19"/>
    </row>
    <row r="137" spans="11:17" ht="15.75">
      <c r="K137" s="57"/>
      <c r="L137" s="19"/>
      <c r="M137" s="19"/>
      <c r="N137" s="19"/>
      <c r="O137" s="19"/>
      <c r="P137" s="19"/>
      <c r="Q137" s="19"/>
    </row>
    <row r="138" spans="11:17" ht="15.75">
      <c r="K138" s="57"/>
      <c r="L138" s="19"/>
      <c r="M138" s="19"/>
      <c r="N138" s="19"/>
      <c r="O138" s="19"/>
      <c r="P138" s="19"/>
      <c r="Q138" s="19"/>
    </row>
    <row r="139" spans="11:17" ht="15.75">
      <c r="K139" s="57"/>
      <c r="L139" s="19"/>
      <c r="M139" s="19"/>
      <c r="N139" s="19"/>
      <c r="O139" s="19"/>
      <c r="P139" s="19"/>
      <c r="Q139" s="19"/>
    </row>
    <row r="140" spans="11:17" ht="15.75">
      <c r="K140" s="57"/>
      <c r="L140" s="19"/>
      <c r="M140" s="19"/>
      <c r="N140" s="19"/>
      <c r="O140" s="19"/>
      <c r="P140" s="19"/>
      <c r="Q140" s="19"/>
    </row>
    <row r="141" spans="11:17" ht="15.75">
      <c r="K141" s="57"/>
      <c r="L141" s="19"/>
      <c r="M141" s="19"/>
      <c r="N141" s="19"/>
      <c r="O141" s="19"/>
      <c r="P141" s="19"/>
      <c r="Q141" s="19"/>
    </row>
    <row r="142" spans="11:17" ht="15.75">
      <c r="K142" s="57"/>
      <c r="L142" s="19"/>
      <c r="M142" s="19"/>
      <c r="N142" s="19"/>
      <c r="O142" s="19"/>
      <c r="P142" s="19"/>
      <c r="Q142" s="19"/>
    </row>
    <row r="143" spans="11:17" ht="15.75">
      <c r="K143" s="57"/>
      <c r="L143" s="19"/>
      <c r="M143" s="19"/>
      <c r="N143" s="19"/>
      <c r="O143" s="19"/>
      <c r="P143" s="19"/>
      <c r="Q143" s="19"/>
    </row>
    <row r="144" spans="11:17" ht="15.75">
      <c r="K144" s="57"/>
      <c r="L144" s="19"/>
      <c r="M144" s="19"/>
      <c r="N144" s="19"/>
      <c r="O144" s="19"/>
      <c r="P144" s="19"/>
      <c r="Q144" s="19"/>
    </row>
    <row r="145" spans="11:17" ht="15.75">
      <c r="K145" s="57"/>
      <c r="L145" s="19"/>
      <c r="M145" s="19"/>
      <c r="N145" s="19"/>
      <c r="O145" s="19"/>
      <c r="P145" s="19"/>
      <c r="Q145" s="19"/>
    </row>
    <row r="146" spans="11:17" ht="15.75">
      <c r="K146" s="57"/>
      <c r="L146" s="19"/>
      <c r="M146" s="19"/>
      <c r="N146" s="19"/>
      <c r="O146" s="19"/>
      <c r="P146" s="19"/>
      <c r="Q146" s="19"/>
    </row>
    <row r="147" spans="11:17" ht="15.75">
      <c r="K147" s="57"/>
      <c r="L147" s="19"/>
      <c r="M147" s="19"/>
      <c r="N147" s="19"/>
      <c r="O147" s="19"/>
      <c r="P147" s="19"/>
      <c r="Q147" s="19"/>
    </row>
    <row r="148" spans="11:17" ht="15.75">
      <c r="K148" s="57"/>
      <c r="N148" s="19"/>
      <c r="O148" s="19"/>
      <c r="P148" s="19"/>
      <c r="Q148" s="19"/>
    </row>
    <row r="149" spans="11:17" ht="15.75">
      <c r="K149" s="57"/>
      <c r="N149" s="19"/>
      <c r="O149" s="19"/>
      <c r="P149" s="19"/>
      <c r="Q149" s="19"/>
    </row>
    <row r="150" spans="11:17" ht="15.75">
      <c r="K150" s="57"/>
      <c r="N150" s="19"/>
      <c r="O150" s="19"/>
      <c r="P150" s="19"/>
      <c r="Q150" s="19"/>
    </row>
    <row r="151" spans="11:17">
      <c r="K151" s="57"/>
    </row>
    <row r="152" spans="11:17">
      <c r="K152" s="57"/>
    </row>
    <row r="153" spans="11:17">
      <c r="K153" s="57"/>
    </row>
    <row r="154" spans="11:17">
      <c r="K154" s="57"/>
    </row>
    <row r="155" spans="11:17">
      <c r="K155" s="57"/>
    </row>
    <row r="156" spans="11:17">
      <c r="K156" s="57"/>
    </row>
  </sheetData>
  <sheetProtection algorithmName="SHA-512" hashValue="ROJm1/5PouhkIw4vVlmvesQ50o5zVNoid48axhvo937iydElB7zzwJffLaa3+UJUfRHCgncJPZdWmwdsgVwsAg==" saltValue="T+WrSRI7To02yL/H0b8+GQ==" spinCount="100000" sheet="1" formatCells="0" formatColumns="0" formatRows="0" selectLockedCells="1" autoFilter="0"/>
  <autoFilter ref="B8:B63" xr:uid="{00000000-0009-0000-0000-000007000000}"/>
  <mergeCells count="9">
    <mergeCell ref="C3:G3"/>
    <mergeCell ref="C4:G4"/>
    <mergeCell ref="B65:J65"/>
    <mergeCell ref="C5:F5"/>
    <mergeCell ref="A6:B6"/>
    <mergeCell ref="A3:B3"/>
    <mergeCell ref="A4:B4"/>
    <mergeCell ref="A5:B5"/>
    <mergeCell ref="C6:F6"/>
  </mergeCells>
  <phoneticPr fontId="4" type="noConversion"/>
  <conditionalFormatting sqref="F63:J63">
    <cfRule type="beginsWith" dxfId="44" priority="1" operator="beginsWith" text="not">
      <formula>LEFT(F63,LEN("not"))="not"</formula>
    </cfRule>
    <cfRule type="beginsWith" dxfId="43" priority="2" operator="beginsWith" text="ok">
      <formula>LEFT(F63,LEN("ok"))="ok"</formula>
    </cfRule>
  </conditionalFormatting>
  <pageMargins left="0.78740157480314965" right="0.78740157480314965" top="0.98425196850393704" bottom="0.98425196850393704" header="0.51181102362204722" footer="0.51181102362204722"/>
  <pageSetup paperSize="9" scale="42" orientation="landscape" r:id="rId1"/>
  <headerFooter alignWithMargins="0"/>
  <ignoredErrors>
    <ignoredError sqref="C4 B65 C5:F6 C3 B11:B22" unlockedFormula="1"/>
    <ignoredError sqref="I8 J9"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6"/>
  <dimension ref="A1:R168"/>
  <sheetViews>
    <sheetView showWhiteSpace="0" topLeftCell="A31" zoomScaleNormal="100" workbookViewId="0">
      <selection activeCell="C58" sqref="C58"/>
    </sheetView>
  </sheetViews>
  <sheetFormatPr baseColWidth="10" defaultColWidth="11.42578125" defaultRowHeight="12.75"/>
  <cols>
    <col min="1" max="3" width="27.7109375" customWidth="1"/>
    <col min="4" max="4" width="4.5703125" customWidth="1"/>
    <col min="5" max="7" width="27.7109375" customWidth="1"/>
    <col min="8" max="8" width="6.7109375" customWidth="1"/>
    <col min="9" max="9" width="23.7109375" style="159" customWidth="1"/>
    <col min="10" max="10" width="12.7109375" customWidth="1"/>
  </cols>
  <sheetData>
    <row r="1" spans="1:18" s="7" customFormat="1">
      <c r="A1" s="8"/>
      <c r="B1" s="8"/>
      <c r="C1" s="8"/>
      <c r="D1" s="8"/>
      <c r="E1" s="8"/>
      <c r="F1" s="8"/>
      <c r="G1" s="8"/>
      <c r="H1" s="8"/>
      <c r="I1" s="198"/>
      <c r="J1" s="8"/>
      <c r="K1" s="8"/>
      <c r="L1" s="57"/>
      <c r="M1" s="57"/>
      <c r="N1" s="8"/>
      <c r="O1" s="8"/>
      <c r="P1" s="8"/>
      <c r="Q1" s="8"/>
      <c r="R1" s="8"/>
    </row>
    <row r="2" spans="1:18" s="7" customFormat="1" ht="15.75">
      <c r="A2" s="199" t="str">
        <f>IF('Formulation Pre-Products'!$C$2=Languages!A3,Languages!A111,Languages!B111)</f>
        <v>„Rinse-off“-Kosmetikprodukte: Berechnung zu Kriterium 3.11</v>
      </c>
      <c r="B2" s="8"/>
      <c r="C2" s="8"/>
      <c r="D2" s="8"/>
      <c r="E2" s="199" t="str">
        <f>'Formulation Pre-Products'!F1</f>
        <v>Anlage 2 zur DE-UZ 203 (Ausgabe Januar 2020) V1</v>
      </c>
      <c r="G2" s="263"/>
      <c r="H2" s="8"/>
      <c r="I2" s="198"/>
      <c r="J2" s="8"/>
      <c r="K2" s="8"/>
      <c r="L2" s="57"/>
      <c r="M2" s="57"/>
      <c r="N2" s="8"/>
      <c r="O2" s="8"/>
      <c r="P2" s="8"/>
      <c r="Q2" s="8"/>
      <c r="R2" s="8"/>
    </row>
    <row r="3" spans="1:18" s="7" customFormat="1" ht="15.75">
      <c r="A3" s="200"/>
      <c r="B3" s="201"/>
      <c r="C3" s="200"/>
      <c r="D3" s="200"/>
      <c r="E3" s="8" t="str">
        <f>'Formulation Pre-Products'!F6</f>
        <v>(nur die rot unterlegten Felder auswählen oder ausfüllen)</v>
      </c>
      <c r="F3" s="141"/>
      <c r="G3" s="282"/>
      <c r="H3" s="202"/>
      <c r="I3" s="198"/>
      <c r="J3" s="8"/>
      <c r="K3" s="8"/>
      <c r="L3" s="57"/>
      <c r="M3" s="57"/>
      <c r="N3" s="8"/>
      <c r="O3" s="8"/>
      <c r="P3" s="8"/>
      <c r="Q3" s="8"/>
      <c r="R3" s="8"/>
    </row>
    <row r="4" spans="1:18" s="7" customFormat="1" ht="15.75" customHeight="1">
      <c r="A4" s="508" t="str">
        <f>'Formulation Pre-Products'!G3</f>
        <v>Datum:</v>
      </c>
      <c r="B4" s="509" t="s">
        <v>9</v>
      </c>
      <c r="C4" s="203">
        <f>'Formulation Pre-Products'!H3</f>
        <v>0</v>
      </c>
      <c r="D4" s="204"/>
      <c r="E4" s="200"/>
      <c r="F4" s="202"/>
      <c r="G4" s="202"/>
      <c r="H4" s="202"/>
      <c r="I4" s="198"/>
      <c r="J4" s="8"/>
      <c r="K4" s="8"/>
      <c r="L4" s="57"/>
      <c r="M4" s="57"/>
      <c r="N4" s="8"/>
      <c r="O4" s="8"/>
      <c r="P4" s="8"/>
      <c r="Q4" s="8"/>
      <c r="R4" s="8"/>
    </row>
    <row r="5" spans="1:18" s="7" customFormat="1" ht="15.75" customHeight="1">
      <c r="A5" s="508" t="str">
        <f>'Formulation Pre-Products'!G4</f>
        <v>Version:</v>
      </c>
      <c r="B5" s="509" t="s">
        <v>9</v>
      </c>
      <c r="C5" s="205">
        <f>'Formulation Pre-Products'!H4</f>
        <v>0</v>
      </c>
      <c r="D5" s="206"/>
      <c r="E5" s="207"/>
      <c r="F5" s="208"/>
      <c r="G5" s="202"/>
      <c r="H5" s="202"/>
      <c r="I5" s="198"/>
      <c r="J5" s="8"/>
      <c r="K5" s="8"/>
      <c r="L5" s="57"/>
      <c r="M5" s="57"/>
      <c r="N5" s="8"/>
      <c r="O5" s="8"/>
      <c r="P5" s="8"/>
      <c r="Q5" s="8"/>
      <c r="R5" s="8"/>
    </row>
    <row r="6" spans="1:18" s="7" customFormat="1" ht="15.75" customHeight="1">
      <c r="A6" s="142"/>
      <c r="B6" s="143"/>
      <c r="C6" s="143"/>
      <c r="D6" s="143"/>
      <c r="E6" s="142"/>
      <c r="F6" s="143"/>
      <c r="G6" s="143"/>
      <c r="H6" s="202"/>
      <c r="I6" s="198"/>
      <c r="J6" s="8"/>
      <c r="K6" s="8"/>
      <c r="L6" s="57"/>
      <c r="M6" s="57"/>
      <c r="N6" s="8"/>
      <c r="O6" s="8"/>
      <c r="P6" s="8"/>
      <c r="Q6" s="8"/>
      <c r="R6" s="8"/>
    </row>
    <row r="7" spans="1:18" s="7" customFormat="1" ht="15.75" customHeight="1">
      <c r="A7" s="508" t="str">
        <f>'Formulation Pre-Products'!A3:B3</f>
        <v>Zeichennehmer:</v>
      </c>
      <c r="B7" s="509"/>
      <c r="C7" s="542">
        <f>'Formulation Pre-Products'!C3:E3</f>
        <v>0</v>
      </c>
      <c r="D7" s="543"/>
      <c r="E7" s="543"/>
      <c r="F7" s="544"/>
      <c r="G7" s="141"/>
      <c r="H7" s="141"/>
      <c r="I7" s="198"/>
      <c r="J7" s="8"/>
      <c r="K7" s="8"/>
      <c r="L7" s="57"/>
      <c r="M7" s="57"/>
      <c r="N7" s="8"/>
      <c r="O7" s="8"/>
      <c r="P7" s="8"/>
      <c r="Q7" s="8"/>
      <c r="R7" s="8"/>
    </row>
    <row r="8" spans="1:18" s="7" customFormat="1" ht="15.75" customHeight="1">
      <c r="A8" s="508" t="str">
        <f>'Formulation Pre-Products'!A4:B4</f>
        <v>Zeichenanwender / Produktname:</v>
      </c>
      <c r="B8" s="509"/>
      <c r="C8" s="542">
        <f>'Formulation Pre-Products'!C4:E4</f>
        <v>0</v>
      </c>
      <c r="D8" s="543"/>
      <c r="E8" s="543"/>
      <c r="F8" s="544"/>
      <c r="G8" s="141"/>
      <c r="H8" s="141"/>
      <c r="I8" s="198"/>
      <c r="J8" s="8"/>
      <c r="K8" s="8"/>
      <c r="L8" s="57"/>
      <c r="M8" s="57"/>
      <c r="N8" s="8"/>
      <c r="O8" s="8"/>
      <c r="P8" s="8"/>
      <c r="Q8" s="8"/>
      <c r="R8" s="8"/>
    </row>
    <row r="9" spans="1:18" s="7" customFormat="1" ht="15.75" customHeight="1">
      <c r="A9" s="508" t="str">
        <f>'Formulation Pre-Products'!A5:B5</f>
        <v>Vertragsnummer:</v>
      </c>
      <c r="B9" s="509"/>
      <c r="C9" s="542">
        <f>'Formulation Pre-Products'!C5:E5</f>
        <v>0</v>
      </c>
      <c r="D9" s="543"/>
      <c r="E9" s="543"/>
      <c r="F9" s="544"/>
      <c r="G9" s="209"/>
      <c r="H9" s="209"/>
      <c r="I9" s="198"/>
      <c r="J9" s="8"/>
      <c r="K9" s="8"/>
      <c r="L9" s="57"/>
      <c r="M9" s="57"/>
      <c r="N9" s="8"/>
      <c r="O9" s="8"/>
      <c r="P9" s="8"/>
      <c r="Q9" s="8"/>
      <c r="R9" s="8"/>
    </row>
    <row r="10" spans="1:18" s="7" customFormat="1" ht="15.75" customHeight="1">
      <c r="A10" s="508" t="str">
        <f>'Formulation Pre-Products'!A6:B6</f>
        <v>Produktart:</v>
      </c>
      <c r="B10" s="509"/>
      <c r="C10" s="541">
        <f>'Formulation Pre-Products'!C6:D6</f>
        <v>0</v>
      </c>
      <c r="D10" s="541"/>
      <c r="E10" s="541"/>
      <c r="F10" s="541"/>
      <c r="G10" s="202"/>
      <c r="H10" s="202"/>
      <c r="I10" s="198"/>
      <c r="J10" s="8"/>
      <c r="K10" s="8"/>
      <c r="L10" s="57"/>
      <c r="M10" s="57"/>
      <c r="N10" s="8"/>
      <c r="O10" s="8"/>
      <c r="P10" s="8"/>
      <c r="Q10" s="8"/>
      <c r="R10" s="8"/>
    </row>
    <row r="11" spans="1:18" s="7" customFormat="1">
      <c r="A11" s="8"/>
      <c r="B11" s="8"/>
      <c r="C11" s="8"/>
      <c r="D11" s="8"/>
      <c r="E11" s="8"/>
      <c r="F11" s="8"/>
      <c r="G11" s="8"/>
      <c r="H11" s="8"/>
      <c r="I11" s="198"/>
      <c r="J11" s="8"/>
      <c r="K11" s="8"/>
      <c r="L11" s="57"/>
      <c r="M11" s="57"/>
      <c r="N11" s="8"/>
      <c r="O11" s="8"/>
      <c r="P11" s="8"/>
      <c r="Q11" s="8"/>
      <c r="R11" s="8"/>
    </row>
    <row r="12" spans="1:18" s="7" customFormat="1" ht="15.75" customHeight="1">
      <c r="A12" s="536" t="str">
        <f>IF('Formulation Pre-Products'!$C$2=Languages!A3,Languages!A113,Languages!B113)</f>
        <v>Produkt mit Nachfüllpackungen</v>
      </c>
      <c r="B12" s="537"/>
      <c r="C12" s="165"/>
      <c r="D12" s="202"/>
      <c r="E12" s="202"/>
      <c r="F12" s="202"/>
      <c r="G12" s="202"/>
      <c r="H12" s="202"/>
      <c r="I12" s="202"/>
      <c r="J12" s="8"/>
      <c r="K12" s="8"/>
      <c r="L12" s="57"/>
      <c r="M12" s="57"/>
      <c r="N12" s="8"/>
      <c r="O12" s="8"/>
      <c r="P12" s="8"/>
      <c r="Q12" s="8"/>
      <c r="R12" s="8"/>
    </row>
    <row r="13" spans="1:18" s="7" customFormat="1" ht="37.5" customHeight="1">
      <c r="A13" s="545" t="str">
        <f>IF('Formulation Pre-Products'!$C$2=Languages!A3,Languages!A99,Languages!B99)</f>
        <v>Wie oft kann die Originalpackung nachgefüllt werden? (R)
Nachweisen oder Standardwerte R = 2 für Pappe und  R = 5 für Kunststoff verwenden.</v>
      </c>
      <c r="B13" s="546"/>
      <c r="C13" s="165"/>
      <c r="D13" s="202"/>
      <c r="E13" s="202"/>
      <c r="F13" s="202"/>
      <c r="G13" s="202"/>
      <c r="H13" s="202"/>
      <c r="I13" s="202"/>
      <c r="J13" s="8"/>
      <c r="K13" s="8"/>
      <c r="L13" s="57"/>
      <c r="M13" s="57"/>
      <c r="N13" s="8"/>
      <c r="O13" s="8"/>
      <c r="P13" s="8"/>
      <c r="Q13" s="8"/>
      <c r="R13" s="8"/>
    </row>
    <row r="14" spans="1:18" s="7" customFormat="1" ht="15.75" customHeight="1">
      <c r="A14" s="536" t="str">
        <f>IF('Formulation Pre-Products'!$C$2=Languages!A3,Languages!A114,Languages!B114)</f>
        <v>F = V x R / Vnachf. (aufgerundet auf nächste ganze Zahl)</v>
      </c>
      <c r="B14" s="537"/>
      <c r="C14" s="161" t="str">
        <f>IF(C13="","",ROUNDUP(C20*C13/G20,0))</f>
        <v/>
      </c>
      <c r="D14" s="210"/>
      <c r="E14" s="8"/>
      <c r="F14" s="202"/>
      <c r="G14" s="202"/>
      <c r="H14" s="202"/>
      <c r="I14" s="202"/>
      <c r="J14" s="202"/>
      <c r="K14" s="202"/>
      <c r="L14" s="19"/>
      <c r="M14" s="57"/>
      <c r="N14" s="8"/>
      <c r="O14" s="8"/>
      <c r="P14" s="8"/>
      <c r="Q14" s="8"/>
      <c r="R14" s="8"/>
    </row>
    <row r="15" spans="1:18" s="7" customFormat="1" ht="18.75" customHeight="1">
      <c r="A15" s="210"/>
      <c r="B15" s="210"/>
      <c r="C15" s="210"/>
      <c r="D15" s="210"/>
      <c r="E15" s="8"/>
      <c r="F15" s="202"/>
      <c r="G15" s="202"/>
      <c r="H15" s="202"/>
      <c r="I15" s="202"/>
      <c r="J15" s="202"/>
      <c r="K15" s="202"/>
      <c r="L15" s="19"/>
      <c r="M15" s="57"/>
      <c r="N15" s="8"/>
      <c r="O15" s="8"/>
      <c r="P15" s="8"/>
      <c r="Q15" s="8"/>
      <c r="R15" s="8"/>
    </row>
    <row r="16" spans="1:18" s="7" customFormat="1" ht="15.75">
      <c r="A16" s="547" t="str">
        <f>IF('Formulation Pre-Products'!$C$2=Languages!A3,Languages!A115,Languages!B115)</f>
        <v>Originalpackung</v>
      </c>
      <c r="B16" s="548"/>
      <c r="C16" s="549"/>
      <c r="D16" s="8"/>
      <c r="E16" s="547" t="str">
        <f>IF('Formulation Pre-Products'!$C$2=Languages!A3,Languages!A116,Languages!B116)</f>
        <v>Nachfüllpackung</v>
      </c>
      <c r="F16" s="548"/>
      <c r="G16" s="549"/>
      <c r="H16" s="202"/>
      <c r="I16" s="202"/>
      <c r="J16" s="202"/>
      <c r="K16" s="202"/>
      <c r="L16" s="19"/>
      <c r="M16" s="57"/>
      <c r="N16" s="8"/>
      <c r="O16" s="8"/>
      <c r="P16" s="8"/>
      <c r="Q16" s="8"/>
      <c r="R16" s="8"/>
    </row>
    <row r="17" spans="1:18" s="7" customFormat="1" ht="15.75">
      <c r="A17" s="536" t="str">
        <f>IF('Formulation Pre-Products'!$C$2=Languages!A3,Languages!A96,Languages!B96)</f>
        <v>Beschreibung der Verpackungart:</v>
      </c>
      <c r="B17" s="537"/>
      <c r="C17" s="165"/>
      <c r="D17" s="8"/>
      <c r="E17" s="536" t="str">
        <f>A17</f>
        <v>Beschreibung der Verpackungart:</v>
      </c>
      <c r="F17" s="537"/>
      <c r="G17" s="165"/>
      <c r="H17" s="202"/>
      <c r="I17" s="202"/>
      <c r="J17" s="202"/>
      <c r="K17" s="202"/>
      <c r="L17" s="19"/>
      <c r="M17" s="57"/>
      <c r="N17" s="8"/>
      <c r="O17" s="8"/>
      <c r="P17" s="8"/>
      <c r="Q17" s="8"/>
      <c r="R17" s="8"/>
    </row>
    <row r="18" spans="1:18" s="7" customFormat="1" ht="15.75">
      <c r="A18" s="536" t="str">
        <f>IF('Formulation Pre-Products'!$C$2=Languages!A3,Languages!A104,Languages!B96)</f>
        <v>Artikelnummer:</v>
      </c>
      <c r="B18" s="537"/>
      <c r="C18" s="165"/>
      <c r="D18" s="8"/>
      <c r="E18" s="536" t="str">
        <f>A18</f>
        <v>Artikelnummer:</v>
      </c>
      <c r="F18" s="537"/>
      <c r="G18" s="165"/>
      <c r="H18" s="202"/>
      <c r="I18" s="202"/>
      <c r="J18" s="202"/>
      <c r="K18" s="202"/>
      <c r="L18" s="19"/>
      <c r="M18" s="57"/>
      <c r="N18" s="8"/>
      <c r="O18" s="8"/>
      <c r="P18" s="8"/>
      <c r="Q18" s="8"/>
      <c r="R18" s="8"/>
    </row>
    <row r="19" spans="1:18" s="7" customFormat="1" ht="27.75" customHeight="1">
      <c r="A19" s="534" t="str">
        <f>IF('Formulation Pre-Products'!$C$2=Languages!A3,Languages!A97,Languages!B97)</f>
        <v>Gewicht des Produkts 
(in der Primärverpackung) in Gramm (D):</v>
      </c>
      <c r="B19" s="535"/>
      <c r="C19" s="165"/>
      <c r="D19" s="8"/>
      <c r="E19" s="536" t="str">
        <f>IF('Formulation Pre-Products'!$C$2=Languages!A3,Languages!A98,Languages!B98)</f>
        <v>Gewicht des Produkts 
(in der Primärverpackung) in Gramm (Dnachf.):</v>
      </c>
      <c r="F19" s="537"/>
      <c r="G19" s="165"/>
      <c r="H19" s="202"/>
      <c r="I19" s="202"/>
      <c r="J19" s="202"/>
      <c r="K19" s="202"/>
      <c r="L19" s="19"/>
      <c r="M19" s="57"/>
      <c r="N19" s="8"/>
      <c r="O19" s="8"/>
      <c r="P19" s="8"/>
      <c r="Q19" s="8"/>
      <c r="R19" s="8"/>
    </row>
    <row r="20" spans="1:18" s="7" customFormat="1" ht="27.75" customHeight="1">
      <c r="A20" s="534" t="str">
        <f>IF('Formulation Pre-Products'!$C$2=Languages!A3,Languages!A125,Languages!B125)</f>
        <v>Volumen des Produkts 
(in der Primärverpackung) in ml (V):</v>
      </c>
      <c r="B20" s="535"/>
      <c r="C20" s="165"/>
      <c r="D20" s="8"/>
      <c r="E20" s="536" t="str">
        <f>IF('Formulation Pre-Products'!$C$2=Languages!A3,Languages!A126,Languages!B126)</f>
        <v>Volumen des Produkts 
(in der Primärverpackung) in ml (Vnachf.):</v>
      </c>
      <c r="F20" s="537"/>
      <c r="G20" s="165"/>
      <c r="H20" s="202"/>
      <c r="I20" s="202"/>
      <c r="J20" s="202"/>
      <c r="K20" s="202"/>
      <c r="L20" s="19"/>
      <c r="M20" s="57"/>
      <c r="N20" s="8"/>
      <c r="O20" s="8"/>
      <c r="P20" s="8"/>
      <c r="Q20" s="8"/>
      <c r="R20" s="8"/>
    </row>
    <row r="21" spans="1:18" s="7" customFormat="1" ht="27.75" customHeight="1">
      <c r="A21" s="534" t="str">
        <f>IF('Formulation Pre-Products'!$C$2=Languages!A3,Languages!A117,Languages!B117)</f>
        <v>Produkt mit Sekundärverpackung</v>
      </c>
      <c r="B21" s="535"/>
      <c r="C21" s="165"/>
      <c r="D21" s="8"/>
      <c r="E21" s="534" t="str">
        <f>A21</f>
        <v>Produkt mit Sekundärverpackung</v>
      </c>
      <c r="F21" s="535"/>
      <c r="G21" s="165"/>
      <c r="H21" s="202"/>
      <c r="I21" s="202"/>
      <c r="J21" s="202"/>
      <c r="K21" s="202"/>
      <c r="L21" s="19"/>
      <c r="M21" s="57"/>
      <c r="N21" s="8"/>
      <c r="O21" s="8"/>
      <c r="P21" s="8"/>
      <c r="Q21" s="8"/>
      <c r="R21" s="8"/>
    </row>
    <row r="22" spans="1:18" s="7" customFormat="1" ht="27.75" customHeight="1">
      <c r="A22" s="534" t="str">
        <f>IF('Formulation Pre-Products'!$C$2=Languages!A3,Languages!A118,Languages!B118)</f>
        <v>Anzahl Originalpackungen in Sekundärverpackung</v>
      </c>
      <c r="B22" s="535"/>
      <c r="C22" s="165"/>
      <c r="D22" s="8"/>
      <c r="E22" s="534" t="str">
        <f>A22</f>
        <v>Anzahl Originalpackungen in Sekundärverpackung</v>
      </c>
      <c r="F22" s="535"/>
      <c r="G22" s="165"/>
      <c r="H22" s="202"/>
      <c r="I22" s="202"/>
      <c r="J22" s="202"/>
      <c r="K22" s="202"/>
      <c r="L22" s="19"/>
      <c r="M22" s="57"/>
      <c r="N22" s="8"/>
      <c r="O22" s="8"/>
      <c r="P22" s="8"/>
      <c r="Q22" s="8"/>
      <c r="R22" s="8"/>
    </row>
    <row r="23" spans="1:18" s="7" customFormat="1" ht="25.5">
      <c r="A23" s="174" t="str">
        <f>IF('Formulation Pre-Products'!$C$2=Languages!A3,Languages!A119,Languages!B119)</f>
        <v>Primärverpackungsteil (i)
(bitte Teile angeben)</v>
      </c>
      <c r="B23" s="174" t="str">
        <f>IF('Formulation Pre-Products'!$C$2=Languages!A3,Languages!A120,Languages!B120)</f>
        <v>Gewicht des Primär-verpackungsteils (Wi) in g</v>
      </c>
      <c r="C23" s="174" t="str">
        <f>IF('Formulation Pre-Products'!$C$2=Languages!A3,Languages!A121,Languages!B121)</f>
        <v>davon nicht erneuerbar/
wiederverwertet (Ni)* in g</v>
      </c>
      <c r="D23" s="202"/>
      <c r="E23" s="174" t="str">
        <f>A23</f>
        <v>Primärverpackungsteil (i)
(bitte Teile angeben)</v>
      </c>
      <c r="F23" s="174" t="str">
        <f>B23</f>
        <v>Gewicht des Primär-verpackungsteils (Wi) in g</v>
      </c>
      <c r="G23" s="174" t="str">
        <f>C23</f>
        <v>davon nicht erneuerbar/
wiederverwertet (Ni)* in g</v>
      </c>
      <c r="H23" s="202"/>
      <c r="I23" s="202"/>
      <c r="J23" s="202"/>
      <c r="K23" s="202"/>
      <c r="L23" s="19"/>
      <c r="M23" s="57"/>
      <c r="N23" s="8"/>
      <c r="O23" s="8"/>
      <c r="P23" s="8"/>
      <c r="Q23" s="8"/>
      <c r="R23" s="8"/>
    </row>
    <row r="24" spans="1:18" s="7" customFormat="1" ht="15.75">
      <c r="A24" s="168"/>
      <c r="B24" s="167"/>
      <c r="C24" s="167"/>
      <c r="D24" s="202"/>
      <c r="E24" s="164"/>
      <c r="F24" s="167"/>
      <c r="G24" s="167"/>
      <c r="H24" s="202"/>
      <c r="I24" s="202"/>
      <c r="J24" s="202"/>
      <c r="K24" s="202"/>
      <c r="L24" s="19"/>
      <c r="M24" s="57"/>
      <c r="N24" s="8"/>
      <c r="O24" s="8"/>
      <c r="P24" s="8"/>
      <c r="Q24" s="8"/>
      <c r="R24" s="8"/>
    </row>
    <row r="25" spans="1:18" s="7" customFormat="1" ht="15.75">
      <c r="A25" s="168"/>
      <c r="B25" s="167"/>
      <c r="C25" s="167"/>
      <c r="D25" s="202"/>
      <c r="E25" s="164"/>
      <c r="F25" s="167"/>
      <c r="G25" s="167"/>
      <c r="H25" s="202"/>
      <c r="I25" s="202"/>
      <c r="J25" s="202"/>
      <c r="K25" s="202"/>
      <c r="L25" s="19"/>
      <c r="M25" s="57"/>
      <c r="N25" s="8"/>
      <c r="O25" s="8"/>
      <c r="P25" s="8"/>
      <c r="Q25" s="8"/>
      <c r="R25" s="8"/>
    </row>
    <row r="26" spans="1:18" s="7" customFormat="1" ht="15.75">
      <c r="A26" s="168"/>
      <c r="B26" s="167"/>
      <c r="C26" s="167"/>
      <c r="D26" s="202"/>
      <c r="E26" s="164"/>
      <c r="F26" s="167"/>
      <c r="G26" s="167"/>
      <c r="H26" s="202"/>
      <c r="I26" s="202"/>
      <c r="J26" s="202"/>
      <c r="K26" s="202"/>
      <c r="L26" s="19"/>
      <c r="M26" s="57"/>
      <c r="N26" s="8"/>
      <c r="O26" s="8"/>
      <c r="P26" s="8"/>
      <c r="Q26" s="8"/>
      <c r="R26" s="8"/>
    </row>
    <row r="27" spans="1:18" s="7" customFormat="1" ht="15.75">
      <c r="A27" s="168"/>
      <c r="B27" s="167"/>
      <c r="C27" s="167"/>
      <c r="D27" s="202"/>
      <c r="E27" s="164"/>
      <c r="F27" s="167"/>
      <c r="G27" s="167"/>
      <c r="H27" s="202"/>
      <c r="I27" s="202"/>
      <c r="J27" s="202"/>
      <c r="K27" s="202"/>
      <c r="L27" s="19"/>
      <c r="M27" s="57"/>
      <c r="N27" s="8"/>
      <c r="O27" s="8"/>
      <c r="P27" s="8"/>
      <c r="Q27" s="8"/>
      <c r="R27" s="8"/>
    </row>
    <row r="28" spans="1:18" s="7" customFormat="1" ht="15.75">
      <c r="A28" s="158" t="str">
        <f>A34</f>
        <v>Summe:</v>
      </c>
      <c r="B28" s="163">
        <f>SUM(B24:B27)</f>
        <v>0</v>
      </c>
      <c r="C28" s="163">
        <f>SUM(C24:C27)</f>
        <v>0</v>
      </c>
      <c r="D28" s="202"/>
      <c r="E28" s="158" t="str">
        <f>A28</f>
        <v>Summe:</v>
      </c>
      <c r="F28" s="163">
        <f>SUM(F24:F27)</f>
        <v>0</v>
      </c>
      <c r="G28" s="163">
        <f>SUM(G24:G27)</f>
        <v>0</v>
      </c>
      <c r="H28" s="202"/>
      <c r="I28" s="202"/>
      <c r="J28" s="202"/>
      <c r="K28" s="202"/>
      <c r="L28" s="19"/>
      <c r="M28" s="57"/>
      <c r="N28" s="8"/>
      <c r="O28" s="8"/>
      <c r="P28" s="8"/>
      <c r="Q28" s="8"/>
      <c r="R28" s="8"/>
    </row>
    <row r="29" spans="1:18" s="7" customFormat="1" ht="8.25" customHeight="1">
      <c r="A29" s="8"/>
      <c r="B29" s="8"/>
      <c r="C29" s="8"/>
      <c r="D29" s="202"/>
      <c r="E29" s="8"/>
      <c r="F29" s="8"/>
      <c r="G29" s="8"/>
      <c r="H29" s="202"/>
      <c r="I29" s="202"/>
      <c r="J29" s="202"/>
      <c r="K29" s="202"/>
      <c r="L29" s="19"/>
      <c r="M29" s="57"/>
      <c r="N29" s="8"/>
      <c r="O29" s="8"/>
      <c r="P29" s="8"/>
      <c r="Q29" s="8"/>
      <c r="R29" s="8"/>
    </row>
    <row r="30" spans="1:18" s="7" customFormat="1" ht="40.5" customHeight="1">
      <c r="A30" s="174" t="str">
        <f>IF('Formulation Pre-Products'!$C$2=Languages!A3,Languages!A123,Languages!B123)</f>
        <v>Sekundärverpackungsteil (i)
(bitte Teile angeben)</v>
      </c>
      <c r="B30" s="174" t="str">
        <f>IF('Formulation Pre-Products'!$C$2=Languages!A3,Languages!A124,Languages!B124)</f>
        <v>Gewicht des Sekundär-verpackungsteils (Wi) in g</v>
      </c>
      <c r="C30" s="174" t="str">
        <f>C23</f>
        <v>davon nicht erneuerbar/
wiederverwertet (Ni)* in g</v>
      </c>
      <c r="D30" s="202"/>
      <c r="E30" s="174" t="str">
        <f>A30</f>
        <v>Sekundärverpackungsteil (i)
(bitte Teile angeben)</v>
      </c>
      <c r="F30" s="174" t="str">
        <f>B30</f>
        <v>Gewicht des Sekundär-verpackungsteils (Wi) in g</v>
      </c>
      <c r="G30" s="174" t="str">
        <f>C30</f>
        <v>davon nicht erneuerbar/
wiederverwertet (Ni)* in g</v>
      </c>
      <c r="H30" s="202"/>
      <c r="I30" s="202"/>
      <c r="J30" s="202"/>
      <c r="K30" s="202"/>
      <c r="L30" s="19"/>
      <c r="M30" s="57"/>
      <c r="N30" s="8"/>
      <c r="O30" s="8"/>
      <c r="P30" s="8"/>
      <c r="Q30" s="8"/>
      <c r="R30" s="8"/>
    </row>
    <row r="31" spans="1:18" s="7" customFormat="1" ht="15.75">
      <c r="A31" s="169"/>
      <c r="B31" s="164"/>
      <c r="C31" s="164"/>
      <c r="D31" s="202"/>
      <c r="E31" s="164"/>
      <c r="F31" s="164"/>
      <c r="G31" s="164"/>
      <c r="H31" s="202"/>
      <c r="I31" s="202"/>
      <c r="J31" s="202"/>
      <c r="K31" s="202"/>
      <c r="L31" s="19"/>
      <c r="M31" s="57"/>
      <c r="N31" s="8"/>
      <c r="O31" s="8"/>
      <c r="P31" s="8"/>
      <c r="Q31" s="8"/>
      <c r="R31" s="8"/>
    </row>
    <row r="32" spans="1:18" s="7" customFormat="1" ht="15.75">
      <c r="A32" s="164"/>
      <c r="B32" s="164"/>
      <c r="C32" s="164"/>
      <c r="D32" s="202"/>
      <c r="E32" s="164"/>
      <c r="F32" s="164"/>
      <c r="G32" s="164"/>
      <c r="H32" s="202"/>
      <c r="I32" s="202"/>
      <c r="J32" s="202"/>
      <c r="K32" s="202"/>
      <c r="L32" s="19"/>
      <c r="M32" s="57"/>
      <c r="N32" s="8"/>
      <c r="O32" s="8"/>
      <c r="P32" s="8"/>
      <c r="Q32" s="8"/>
      <c r="R32" s="8"/>
    </row>
    <row r="33" spans="1:18" s="7" customFormat="1" ht="15.75">
      <c r="A33" s="164"/>
      <c r="B33" s="164"/>
      <c r="C33" s="164"/>
      <c r="D33" s="202"/>
      <c r="E33" s="164"/>
      <c r="F33" s="164"/>
      <c r="G33" s="164"/>
      <c r="H33" s="202"/>
      <c r="I33" s="202"/>
      <c r="J33" s="202"/>
      <c r="K33" s="202"/>
      <c r="L33" s="19"/>
      <c r="M33" s="57"/>
      <c r="N33" s="8"/>
      <c r="O33" s="8"/>
      <c r="P33" s="8"/>
      <c r="Q33" s="8"/>
      <c r="R33" s="8"/>
    </row>
    <row r="34" spans="1:18" s="7" customFormat="1" ht="15.75">
      <c r="A34" s="158" t="str">
        <f>IF('Formulation Pre-Products'!$C$2=Languages!A3,Languages!A24,Languages!B24)</f>
        <v>Summe:</v>
      </c>
      <c r="B34" s="163">
        <f>SUM(B31:B33)</f>
        <v>0</v>
      </c>
      <c r="C34" s="163">
        <f>SUM(C31:C33)</f>
        <v>0</v>
      </c>
      <c r="D34" s="202"/>
      <c r="E34" s="158" t="str">
        <f>A34</f>
        <v>Summe:</v>
      </c>
      <c r="F34" s="163">
        <f>SUM(F31:F33)</f>
        <v>0</v>
      </c>
      <c r="G34" s="163">
        <f>SUM(G31:G33)</f>
        <v>0</v>
      </c>
      <c r="H34" s="202"/>
      <c r="I34" s="202"/>
      <c r="J34" s="202"/>
      <c r="K34" s="202"/>
      <c r="L34" s="19"/>
      <c r="M34" s="57"/>
      <c r="N34" s="8"/>
      <c r="O34" s="8"/>
      <c r="P34" s="8"/>
      <c r="Q34" s="8"/>
      <c r="R34" s="8"/>
    </row>
    <row r="35" spans="1:18" s="7" customFormat="1" ht="28.5" customHeight="1">
      <c r="A35" s="173" t="str">
        <f>IF('Formulation Pre-Products'!$C$2=Languages!A3,Languages!A122,Languages!B122)</f>
        <v>Proportionales Gewicht 
der Umverpackung</v>
      </c>
      <c r="B35" s="163">
        <f>IF(C22="",0,(B34/C22))</f>
        <v>0</v>
      </c>
      <c r="C35" s="163">
        <f>IF(C22="",0,(C34/C22))</f>
        <v>0</v>
      </c>
      <c r="D35" s="202"/>
      <c r="E35" s="173" t="str">
        <f>A35</f>
        <v>Proportionales Gewicht 
der Umverpackung</v>
      </c>
      <c r="F35" s="163">
        <f>IF(G22="",0,(F34/G22))</f>
        <v>0</v>
      </c>
      <c r="G35" s="163">
        <f>IF(G22="",0,(G34/G22))</f>
        <v>0</v>
      </c>
      <c r="H35" s="202"/>
      <c r="I35" s="202"/>
      <c r="J35" s="202"/>
      <c r="K35" s="202"/>
      <c r="L35" s="19"/>
      <c r="M35" s="57"/>
      <c r="N35" s="8"/>
      <c r="O35" s="8"/>
      <c r="P35" s="8"/>
      <c r="Q35" s="8"/>
      <c r="R35" s="8"/>
    </row>
    <row r="36" spans="1:18" s="7" customFormat="1" ht="9.75" customHeight="1">
      <c r="A36" s="8"/>
      <c r="B36" s="8"/>
      <c r="C36" s="8"/>
      <c r="D36" s="8"/>
      <c r="E36" s="8"/>
      <c r="F36" s="202"/>
      <c r="G36" s="202"/>
      <c r="H36" s="202"/>
      <c r="I36" s="202"/>
      <c r="J36" s="202"/>
      <c r="K36" s="202"/>
      <c r="L36" s="19"/>
      <c r="M36" s="57"/>
      <c r="N36" s="8"/>
      <c r="O36" s="8"/>
      <c r="P36" s="8"/>
      <c r="Q36" s="8"/>
      <c r="R36" s="8"/>
    </row>
    <row r="37" spans="1:18" s="7" customFormat="1" ht="42" customHeight="1">
      <c r="A37" s="534" t="s">
        <v>412</v>
      </c>
      <c r="B37" s="535"/>
      <c r="C37" s="166" t="e">
        <f>IF(C12="Y",(((B28+B35)+(F28*C14)+(C28+C35)+((G28+G35)*C14)))/(C19+(G19*C14)),((B28+B35)+(C28+C35))/C19)</f>
        <v>#DIV/0!</v>
      </c>
      <c r="D37" s="202"/>
      <c r="E37" s="534" t="s">
        <v>412</v>
      </c>
      <c r="F37" s="535"/>
      <c r="G37" s="166" t="str">
        <f>IF(C12="Y",(((F28+F35)+(G28+G35))/G19),"")</f>
        <v/>
      </c>
      <c r="H37" s="202"/>
      <c r="I37" s="202"/>
      <c r="J37" s="202"/>
      <c r="K37" s="8"/>
      <c r="L37" s="8"/>
      <c r="M37" s="8"/>
      <c r="N37" s="8"/>
      <c r="O37" s="8"/>
      <c r="P37" s="8"/>
    </row>
    <row r="38" spans="1:18" s="7" customFormat="1" ht="15.75">
      <c r="A38" s="536" t="str">
        <f>IF('Formulation Pre-Products'!$C$2=Languages!A3,Languages!A92,Languages!B92)</f>
        <v>Grenzwert</v>
      </c>
      <c r="B38" s="537"/>
      <c r="C38" s="160">
        <v>0.28000000000000003</v>
      </c>
      <c r="D38" s="202"/>
      <c r="E38" s="534" t="str">
        <f>A38</f>
        <v>Grenzwert</v>
      </c>
      <c r="F38" s="535"/>
      <c r="G38" s="160">
        <v>0.28000000000000003</v>
      </c>
      <c r="H38" s="202"/>
      <c r="I38" s="202"/>
      <c r="J38" s="202"/>
      <c r="K38" s="8"/>
      <c r="L38" s="8"/>
      <c r="M38" s="8"/>
      <c r="N38" s="8"/>
      <c r="O38" s="8"/>
      <c r="P38" s="8"/>
    </row>
    <row r="39" spans="1:18" s="7" customFormat="1" ht="15.75">
      <c r="A39" s="536" t="str">
        <f>IF('Formulation Pre-Products'!$C$2=Languages!A3,Languages!A93,Languages!B93)</f>
        <v>Ergebnis</v>
      </c>
      <c r="B39" s="537"/>
      <c r="C39" s="162" t="e">
        <f>IF(C37&lt;=C38,"ok","not oK")</f>
        <v>#DIV/0!</v>
      </c>
      <c r="D39" s="202"/>
      <c r="E39" s="534" t="str">
        <f>A39</f>
        <v>Ergebnis</v>
      </c>
      <c r="F39" s="535"/>
      <c r="G39" s="162" t="str">
        <f>IF(OR(G37&lt;=G38,C12="N"),"ok","not oK")</f>
        <v>not oK</v>
      </c>
      <c r="H39" s="202"/>
      <c r="I39" s="202"/>
      <c r="J39" s="202"/>
      <c r="K39" s="8"/>
      <c r="L39" s="8"/>
      <c r="M39" s="8"/>
      <c r="N39" s="8"/>
      <c r="O39" s="8"/>
      <c r="P39" s="8"/>
    </row>
    <row r="40" spans="1:18" s="7" customFormat="1" ht="15.75">
      <c r="A40" s="202"/>
      <c r="B40" s="202"/>
      <c r="C40" s="202"/>
      <c r="D40" s="202"/>
      <c r="E40" s="202"/>
      <c r="F40" s="202"/>
      <c r="G40" s="202"/>
      <c r="H40" s="202"/>
      <c r="I40" s="202"/>
      <c r="J40" s="202"/>
      <c r="K40" s="8"/>
      <c r="L40" s="8"/>
      <c r="M40" s="8"/>
      <c r="N40" s="8"/>
      <c r="O40" s="8"/>
      <c r="P40" s="8"/>
    </row>
    <row r="41" spans="1:18" ht="44.25" customHeight="1">
      <c r="A41" s="538" t="str">
        <f>'Formulation Pre-Products'!B65</f>
        <v>Bemerkungen Antragsteller</v>
      </c>
      <c r="B41" s="539"/>
      <c r="C41" s="539"/>
      <c r="D41" s="539"/>
      <c r="E41" s="539"/>
      <c r="F41" s="539"/>
      <c r="G41" s="540"/>
      <c r="H41" s="19"/>
      <c r="I41" s="19"/>
      <c r="J41" s="19"/>
      <c r="K41" s="57"/>
      <c r="L41" s="57"/>
      <c r="M41" s="57"/>
      <c r="N41" s="8"/>
      <c r="O41" s="8"/>
      <c r="P41" s="8"/>
      <c r="Q41" s="8"/>
      <c r="R41" s="8"/>
    </row>
    <row r="42" spans="1:18">
      <c r="A42" s="57"/>
      <c r="B42" s="57"/>
      <c r="C42" s="57"/>
      <c r="D42" s="57"/>
      <c r="E42" s="57"/>
      <c r="F42" s="57"/>
      <c r="G42" s="57"/>
      <c r="H42" s="57"/>
      <c r="I42" s="83"/>
      <c r="J42" s="57"/>
      <c r="K42" s="57"/>
      <c r="L42" s="57"/>
      <c r="M42" s="57"/>
      <c r="N42" s="8"/>
      <c r="O42" s="8"/>
      <c r="P42" s="8"/>
      <c r="Q42" s="8"/>
      <c r="R42" s="8"/>
    </row>
    <row r="43" spans="1:18">
      <c r="A43" s="57"/>
      <c r="B43" s="57"/>
      <c r="C43" s="57"/>
      <c r="D43" s="57"/>
      <c r="E43" s="57"/>
      <c r="F43" s="57"/>
      <c r="G43" s="57"/>
      <c r="H43" s="57"/>
      <c r="I43" s="83"/>
      <c r="J43" s="57"/>
      <c r="K43" s="57"/>
      <c r="L43" s="57"/>
      <c r="M43" s="57"/>
      <c r="N43" s="8"/>
      <c r="O43" s="8"/>
      <c r="P43" s="8"/>
      <c r="Q43" s="8"/>
      <c r="R43" s="8"/>
    </row>
    <row r="44" spans="1:18" ht="15.75">
      <c r="A44" s="18" t="str">
        <f>IF('Formulation Pre-Products'!$C$2=Languages!A3,Languages!A143,Languages!B143)</f>
        <v>„Rinse-off“-Kosmetikprodukte: Berechnung Kriterium 3.11 c)</v>
      </c>
      <c r="B44" s="57"/>
      <c r="C44" s="57"/>
      <c r="D44" s="57"/>
      <c r="E44" s="18" t="str">
        <f>'Formulation Pre-Products'!F1</f>
        <v>Anlage 2 zur DE-UZ 203 (Ausgabe Januar 2020) V1</v>
      </c>
      <c r="G44" s="57"/>
      <c r="H44" s="57"/>
      <c r="I44" s="83"/>
      <c r="J44" s="57"/>
      <c r="K44" s="57"/>
      <c r="L44" s="57"/>
      <c r="M44" s="57"/>
      <c r="N44" s="8"/>
      <c r="O44" s="8"/>
      <c r="P44" s="8"/>
      <c r="Q44" s="8"/>
      <c r="R44" s="8"/>
    </row>
    <row r="45" spans="1:18">
      <c r="A45" s="57"/>
      <c r="B45" s="57"/>
      <c r="C45" s="57"/>
      <c r="D45" s="57"/>
      <c r="E45" s="57" t="str">
        <f>'Formulation Pre-Products'!F6</f>
        <v>(nur die rot unterlegten Felder auswählen oder ausfüllen)</v>
      </c>
      <c r="F45" s="57"/>
      <c r="G45" s="57"/>
      <c r="H45" s="57"/>
      <c r="I45" s="83"/>
      <c r="J45" s="57"/>
      <c r="K45" s="57"/>
      <c r="L45" s="57"/>
      <c r="M45" s="57"/>
      <c r="N45" s="8"/>
      <c r="O45" s="8"/>
      <c r="P45" s="8"/>
      <c r="Q45" s="8"/>
      <c r="R45" s="8"/>
    </row>
    <row r="46" spans="1:18" s="7" customFormat="1" ht="15.75" customHeight="1">
      <c r="A46" s="488" t="str">
        <f>'Formulation Pre-Products'!G3</f>
        <v>Datum:</v>
      </c>
      <c r="B46" s="489" t="s">
        <v>9</v>
      </c>
      <c r="C46" s="102">
        <f>'Formulation Pre-Products'!H3</f>
        <v>0</v>
      </c>
      <c r="D46" s="265"/>
      <c r="E46" s="17"/>
      <c r="F46" s="19"/>
      <c r="G46" s="19"/>
      <c r="H46" s="19"/>
      <c r="I46" s="83"/>
      <c r="J46" s="57"/>
      <c r="K46" s="8"/>
      <c r="L46" s="57"/>
      <c r="M46" s="57"/>
      <c r="N46" s="8"/>
      <c r="O46" s="8"/>
      <c r="P46" s="8"/>
      <c r="Q46" s="8"/>
      <c r="R46" s="8"/>
    </row>
    <row r="47" spans="1:18" s="7" customFormat="1" ht="15.75" customHeight="1">
      <c r="A47" s="488" t="str">
        <f>'Formulation Pre-Products'!G4</f>
        <v>Version:</v>
      </c>
      <c r="B47" s="489" t="s">
        <v>9</v>
      </c>
      <c r="C47" s="103">
        <f>'Formulation Pre-Products'!H4</f>
        <v>0</v>
      </c>
      <c r="D47" s="266"/>
      <c r="E47" s="23"/>
      <c r="F47" s="267"/>
      <c r="G47" s="19"/>
      <c r="H47" s="19"/>
      <c r="I47" s="83"/>
      <c r="J47" s="57"/>
      <c r="K47" s="8"/>
      <c r="L47" s="57"/>
      <c r="M47" s="57"/>
      <c r="N47" s="8"/>
      <c r="O47" s="8"/>
      <c r="P47" s="8"/>
      <c r="Q47" s="8"/>
      <c r="R47" s="8"/>
    </row>
    <row r="48" spans="1:18" s="7" customFormat="1" ht="15.75" customHeight="1">
      <c r="A48" s="24"/>
      <c r="B48" s="49"/>
      <c r="C48" s="49"/>
      <c r="D48" s="49"/>
      <c r="E48" s="24"/>
      <c r="F48" s="49"/>
      <c r="G48" s="49"/>
      <c r="H48" s="19"/>
      <c r="I48" s="83"/>
      <c r="J48" s="57"/>
      <c r="K48" s="8"/>
      <c r="L48" s="57"/>
      <c r="M48" s="57"/>
      <c r="N48" s="8"/>
      <c r="O48" s="8"/>
      <c r="P48" s="8"/>
      <c r="Q48" s="8"/>
      <c r="R48" s="8"/>
    </row>
    <row r="49" spans="1:18" s="7" customFormat="1" ht="15.75" customHeight="1">
      <c r="A49" s="488" t="str">
        <f>'Formulation Pre-Products'!A3:B3</f>
        <v>Zeichennehmer:</v>
      </c>
      <c r="B49" s="489"/>
      <c r="C49" s="550">
        <f>'Formulation Pre-Products'!C3:E3</f>
        <v>0</v>
      </c>
      <c r="D49" s="551"/>
      <c r="E49" s="551"/>
      <c r="F49" s="552"/>
      <c r="G49" s="21"/>
      <c r="H49" s="21"/>
      <c r="I49" s="83"/>
      <c r="J49" s="57"/>
      <c r="K49" s="8"/>
      <c r="L49" s="57"/>
      <c r="M49" s="57"/>
      <c r="N49" s="8"/>
      <c r="O49" s="8"/>
      <c r="P49" s="8"/>
      <c r="Q49" s="8"/>
      <c r="R49" s="8"/>
    </row>
    <row r="50" spans="1:18" s="7" customFormat="1" ht="15.75" customHeight="1">
      <c r="A50" s="488" t="str">
        <f>'Formulation Pre-Products'!A4:B4</f>
        <v>Zeichenanwender / Produktname:</v>
      </c>
      <c r="B50" s="489"/>
      <c r="C50" s="550">
        <f>'Formulation Pre-Products'!C4:E4</f>
        <v>0</v>
      </c>
      <c r="D50" s="551"/>
      <c r="E50" s="551"/>
      <c r="F50" s="552"/>
      <c r="G50" s="21"/>
      <c r="H50" s="21"/>
      <c r="I50" s="83"/>
      <c r="J50" s="57"/>
      <c r="K50" s="8"/>
      <c r="L50" s="57"/>
      <c r="M50" s="57"/>
      <c r="N50" s="8"/>
      <c r="O50" s="8"/>
      <c r="P50" s="8"/>
      <c r="Q50" s="8"/>
      <c r="R50" s="8"/>
    </row>
    <row r="51" spans="1:18" s="7" customFormat="1" ht="15.75" customHeight="1">
      <c r="A51" s="488" t="str">
        <f>'Formulation Pre-Products'!A5:B5</f>
        <v>Vertragsnummer:</v>
      </c>
      <c r="B51" s="489"/>
      <c r="C51" s="550">
        <f>'Formulation Pre-Products'!C5:E5</f>
        <v>0</v>
      </c>
      <c r="D51" s="551"/>
      <c r="E51" s="551"/>
      <c r="F51" s="552"/>
      <c r="G51" s="22"/>
      <c r="H51" s="22"/>
      <c r="I51" s="83"/>
      <c r="J51" s="57"/>
      <c r="K51" s="8"/>
      <c r="L51" s="57"/>
      <c r="M51" s="57"/>
      <c r="N51" s="8"/>
      <c r="O51" s="8"/>
      <c r="P51" s="8"/>
      <c r="Q51" s="8"/>
      <c r="R51" s="8"/>
    </row>
    <row r="52" spans="1:18" s="7" customFormat="1" ht="15.75" customHeight="1">
      <c r="A52" s="488" t="str">
        <f>'Formulation Pre-Products'!A6:B6</f>
        <v>Produktart:</v>
      </c>
      <c r="B52" s="489"/>
      <c r="C52" s="519">
        <f>'Formulation Pre-Products'!C6:D6</f>
        <v>0</v>
      </c>
      <c r="D52" s="519"/>
      <c r="E52" s="519"/>
      <c r="F52" s="519"/>
      <c r="G52" s="19"/>
      <c r="H52" s="19"/>
      <c r="I52" s="83"/>
      <c r="J52" s="57"/>
      <c r="K52" s="8"/>
      <c r="L52" s="57"/>
      <c r="M52" s="57"/>
      <c r="N52" s="8"/>
      <c r="O52" s="8"/>
      <c r="P52" s="8"/>
      <c r="Q52" s="8"/>
      <c r="R52" s="8"/>
    </row>
    <row r="53" spans="1:18" s="7" customFormat="1">
      <c r="A53" s="57"/>
      <c r="B53" s="57"/>
      <c r="C53" s="57"/>
      <c r="D53" s="57"/>
      <c r="E53" s="57"/>
      <c r="F53" s="57"/>
      <c r="G53" s="57"/>
      <c r="H53" s="57"/>
      <c r="I53" s="83"/>
      <c r="J53" s="57"/>
      <c r="K53" s="8"/>
      <c r="L53" s="57"/>
      <c r="M53" s="57"/>
      <c r="N53" s="8"/>
      <c r="O53" s="8"/>
      <c r="P53" s="8"/>
      <c r="Q53" s="8"/>
      <c r="R53" s="8"/>
    </row>
    <row r="54" spans="1:18" s="7" customFormat="1" ht="15.75">
      <c r="A54" s="553" t="str">
        <f>A16</f>
        <v>Originalpackung</v>
      </c>
      <c r="B54" s="554"/>
      <c r="C54" s="555"/>
      <c r="D54" s="57"/>
      <c r="E54" s="553" t="str">
        <f>E16</f>
        <v>Nachfüllpackung</v>
      </c>
      <c r="F54" s="554"/>
      <c r="G54" s="555"/>
      <c r="H54" s="19"/>
      <c r="I54" s="19"/>
      <c r="J54" s="19"/>
      <c r="K54" s="202"/>
      <c r="L54" s="19"/>
      <c r="M54" s="57"/>
      <c r="N54" s="8"/>
      <c r="O54" s="8"/>
      <c r="P54" s="8"/>
      <c r="Q54" s="8"/>
      <c r="R54" s="8"/>
    </row>
    <row r="55" spans="1:18" s="7" customFormat="1" ht="15.75">
      <c r="A55" s="556" t="str">
        <f>A17</f>
        <v>Beschreibung der Verpackungart:</v>
      </c>
      <c r="B55" s="557"/>
      <c r="C55" s="268" t="str">
        <f>IF(C17="","",C17)</f>
        <v/>
      </c>
      <c r="D55" s="57"/>
      <c r="E55" s="556" t="str">
        <f>E17</f>
        <v>Beschreibung der Verpackungart:</v>
      </c>
      <c r="F55" s="557"/>
      <c r="G55" s="268" t="str">
        <f>IF(G17="","",G17)</f>
        <v/>
      </c>
      <c r="H55" s="19"/>
      <c r="I55" s="19"/>
      <c r="J55" s="19"/>
      <c r="K55" s="202"/>
      <c r="L55" s="19"/>
      <c r="M55" s="57"/>
      <c r="N55" s="8"/>
      <c r="O55" s="8"/>
      <c r="P55" s="8"/>
      <c r="Q55" s="8"/>
      <c r="R55" s="8"/>
    </row>
    <row r="56" spans="1:18" s="7" customFormat="1" ht="15.75">
      <c r="A56" s="556" t="str">
        <f>A18</f>
        <v>Artikelnummer:</v>
      </c>
      <c r="B56" s="557"/>
      <c r="C56" s="268" t="str">
        <f>IF(C18="","",C18)</f>
        <v/>
      </c>
      <c r="D56" s="57"/>
      <c r="E56" s="556" t="str">
        <f>E18</f>
        <v>Artikelnummer:</v>
      </c>
      <c r="F56" s="557"/>
      <c r="G56" s="268" t="str">
        <f>IF(G18="","",G18)</f>
        <v/>
      </c>
      <c r="H56" s="19"/>
      <c r="I56" s="19"/>
      <c r="J56" s="19"/>
      <c r="K56" s="202"/>
      <c r="L56" s="19"/>
      <c r="M56" s="57"/>
      <c r="N56" s="8"/>
      <c r="O56" s="8"/>
      <c r="P56" s="8"/>
      <c r="Q56" s="8"/>
      <c r="R56" s="8"/>
    </row>
    <row r="57" spans="1:18" s="7" customFormat="1" ht="27.75" customHeight="1">
      <c r="A57" s="558" t="str">
        <f>IF('Formulation Pre-Products'!$C$2=Languages!A3,Languages!A144,Languages!B144)</f>
        <v>Primärverpackung und Produkt (g) (=m1)</v>
      </c>
      <c r="B57" s="559"/>
      <c r="C57" s="269">
        <f>B28+C19</f>
        <v>0</v>
      </c>
      <c r="D57" s="57"/>
      <c r="E57" s="556" t="str">
        <f>A57</f>
        <v>Primärverpackung und Produkt (g) (=m1)</v>
      </c>
      <c r="F57" s="557"/>
      <c r="G57" s="269">
        <f>F28+G19</f>
        <v>0</v>
      </c>
      <c r="H57" s="19"/>
      <c r="I57" s="19"/>
      <c r="J57" s="19"/>
      <c r="K57" s="202"/>
      <c r="L57" s="19"/>
      <c r="M57" s="57"/>
      <c r="N57" s="8"/>
      <c r="O57" s="8"/>
      <c r="P57" s="8"/>
      <c r="Q57" s="8"/>
      <c r="R57" s="8"/>
    </row>
    <row r="58" spans="1:18" s="7" customFormat="1" ht="27.75" customHeight="1">
      <c r="A58" s="558" t="str">
        <f>IF('Formulation Pre-Products'!$C$2=Languages!A3,Languages!A145,Languages!B145)</f>
        <v>Primärverpackung und Restprodukt bei normaler Verwendung (g) (=m2)</v>
      </c>
      <c r="B58" s="559"/>
      <c r="C58" s="165"/>
      <c r="D58" s="57"/>
      <c r="E58" s="556" t="str">
        <f t="shared" ref="E58:E60" si="0">A58</f>
        <v>Primärverpackung und Restprodukt bei normaler Verwendung (g) (=m2)</v>
      </c>
      <c r="F58" s="557"/>
      <c r="G58" s="165"/>
      <c r="H58" s="19"/>
      <c r="I58" s="19"/>
      <c r="J58" s="19"/>
      <c r="K58" s="202"/>
      <c r="L58" s="19"/>
      <c r="M58" s="57"/>
      <c r="N58" s="8"/>
      <c r="O58" s="8"/>
      <c r="P58" s="8"/>
      <c r="Q58" s="8"/>
      <c r="R58" s="8"/>
    </row>
    <row r="59" spans="1:18" s="7" customFormat="1" ht="27.75" customHeight="1">
      <c r="A59" s="558" t="str">
        <f>IF('Formulation Pre-Products'!$C$2=Languages!A3,Languages!A146,Languages!B146)</f>
        <v>Primärverpackung, leer und gesäubert (g) (=m3)</v>
      </c>
      <c r="B59" s="559"/>
      <c r="C59" s="269">
        <f>B28</f>
        <v>0</v>
      </c>
      <c r="D59" s="57"/>
      <c r="E59" s="556" t="str">
        <f t="shared" si="0"/>
        <v>Primärverpackung, leer und gesäubert (g) (=m3)</v>
      </c>
      <c r="F59" s="557"/>
      <c r="G59" s="269">
        <f>F28</f>
        <v>0</v>
      </c>
      <c r="H59" s="19"/>
      <c r="I59" s="19"/>
      <c r="J59" s="19"/>
      <c r="K59" s="202"/>
      <c r="L59" s="19"/>
      <c r="M59" s="57"/>
      <c r="N59" s="8"/>
      <c r="O59" s="8"/>
      <c r="P59" s="8"/>
      <c r="Q59" s="8"/>
      <c r="R59" s="8"/>
    </row>
    <row r="60" spans="1:18" s="7" customFormat="1" ht="27.75" customHeight="1">
      <c r="A60" s="558" t="str">
        <f>IF('Formulation Pre-Products'!$C$2=Languages!A3,Languages!A147,Languages!B147)</f>
        <v>R = ((m2 – m3)/(m1 – m3)) × 100 ( %)</v>
      </c>
      <c r="B60" s="559"/>
      <c r="C60" s="270" t="e">
        <f>((C58-C59)/(C57-C59))*100</f>
        <v>#DIV/0!</v>
      </c>
      <c r="D60" s="57"/>
      <c r="E60" s="556" t="str">
        <f t="shared" si="0"/>
        <v>R = ((m2 – m3)/(m1 – m3)) × 100 ( %)</v>
      </c>
      <c r="F60" s="557"/>
      <c r="G60" s="270" t="str">
        <f>IF(C12="Y",(((G58-G59)/(G57-G59))*100),"")</f>
        <v/>
      </c>
      <c r="H60" s="19"/>
      <c r="I60" s="19"/>
      <c r="J60" s="19"/>
      <c r="K60" s="202"/>
      <c r="L60" s="19"/>
      <c r="M60" s="57"/>
      <c r="N60" s="8"/>
      <c r="O60" s="8"/>
      <c r="P60" s="8"/>
      <c r="Q60" s="8"/>
      <c r="R60" s="8"/>
    </row>
    <row r="61" spans="1:18" s="7" customFormat="1" ht="15.75">
      <c r="A61" s="556" t="str">
        <f>A38</f>
        <v>Grenzwert</v>
      </c>
      <c r="B61" s="557"/>
      <c r="C61" s="271">
        <v>10</v>
      </c>
      <c r="D61" s="19"/>
      <c r="E61" s="558" t="str">
        <f>A61</f>
        <v>Grenzwert</v>
      </c>
      <c r="F61" s="559"/>
      <c r="G61" s="271">
        <v>10</v>
      </c>
      <c r="H61" s="19"/>
      <c r="I61" s="19"/>
      <c r="J61" s="19"/>
      <c r="K61" s="8"/>
      <c r="L61" s="8"/>
      <c r="M61" s="8"/>
      <c r="N61" s="8"/>
      <c r="O61" s="8"/>
      <c r="P61" s="8"/>
    </row>
    <row r="62" spans="1:18" s="7" customFormat="1" ht="15.75">
      <c r="A62" s="556" t="str">
        <f>A39</f>
        <v>Ergebnis</v>
      </c>
      <c r="B62" s="557"/>
      <c r="C62" s="272" t="e">
        <f>IF(C60&lt;=C61,"ok","not oK")</f>
        <v>#DIV/0!</v>
      </c>
      <c r="D62" s="19"/>
      <c r="E62" s="558" t="str">
        <f>A62</f>
        <v>Ergebnis</v>
      </c>
      <c r="F62" s="559"/>
      <c r="G62" s="272" t="str">
        <f>IF(G60&lt;=G61,"ok","not oK")</f>
        <v>not oK</v>
      </c>
      <c r="H62" s="19"/>
      <c r="I62" s="19"/>
      <c r="J62" s="19"/>
      <c r="K62" s="8"/>
      <c r="L62" s="8"/>
      <c r="M62" s="8"/>
      <c r="N62" s="8"/>
      <c r="O62" s="8"/>
      <c r="P62" s="8"/>
    </row>
    <row r="63" spans="1:18" s="7" customFormat="1" ht="15.75">
      <c r="A63" s="19"/>
      <c r="B63" s="19"/>
      <c r="C63" s="19"/>
      <c r="D63" s="19"/>
      <c r="E63" s="19"/>
      <c r="F63" s="19"/>
      <c r="G63" s="19"/>
      <c r="H63" s="19"/>
      <c r="I63" s="19"/>
      <c r="J63" s="19"/>
      <c r="K63" s="8"/>
      <c r="L63" s="8"/>
      <c r="M63" s="8"/>
      <c r="N63" s="8"/>
      <c r="O63" s="8"/>
      <c r="P63" s="8"/>
    </row>
    <row r="64" spans="1:18" ht="44.25" customHeight="1">
      <c r="A64" s="505" t="str">
        <f>A41</f>
        <v>Bemerkungen Antragsteller</v>
      </c>
      <c r="B64" s="506"/>
      <c r="C64" s="506"/>
      <c r="D64" s="506"/>
      <c r="E64" s="506"/>
      <c r="F64" s="506"/>
      <c r="G64" s="507"/>
      <c r="H64" s="19"/>
      <c r="I64" s="19"/>
      <c r="J64" s="19"/>
      <c r="K64" s="57"/>
      <c r="L64" s="57"/>
      <c r="M64" s="57"/>
      <c r="N64" s="8"/>
      <c r="O64" s="8"/>
      <c r="P64" s="8"/>
      <c r="Q64" s="8"/>
      <c r="R64" s="8"/>
    </row>
    <row r="65" spans="1:18" ht="26.25" customHeight="1">
      <c r="A65" s="263"/>
      <c r="B65" s="263"/>
      <c r="C65" s="263"/>
      <c r="D65" s="263"/>
      <c r="E65" s="263"/>
      <c r="F65" s="263"/>
      <c r="G65" s="263"/>
      <c r="H65" s="261"/>
      <c r="I65" s="262"/>
      <c r="J65" s="261"/>
      <c r="K65" s="261"/>
      <c r="L65" s="261"/>
      <c r="M65" s="261"/>
      <c r="N65" s="263"/>
      <c r="O65" s="263"/>
      <c r="P65" s="263"/>
      <c r="Q65" s="263"/>
      <c r="R65" s="263"/>
    </row>
    <row r="66" spans="1:18" s="7" customFormat="1" ht="28.5" customHeight="1">
      <c r="A66" s="534" t="str">
        <f>IF('Formulation Pre-Products'!$C$2=Languages!A3,Languages!A148,Languages!B148)</f>
        <v>Verpackungsbestandteil
(Ausgenommen: Pumpen und Sprühdosen)</v>
      </c>
      <c r="B66" s="535"/>
      <c r="C66" s="486" t="str">
        <f>A54</f>
        <v>Originalpackung</v>
      </c>
      <c r="D66" s="8"/>
      <c r="E66" s="536" t="str">
        <f>A66</f>
        <v>Verpackungsbestandteil
(Ausgenommen: Pumpen und Sprühdosen)</v>
      </c>
      <c r="F66" s="537"/>
      <c r="G66" s="486" t="str">
        <f>E54</f>
        <v>Nachfüllpackung</v>
      </c>
      <c r="H66" s="19"/>
      <c r="I66" s="19"/>
      <c r="J66" s="19"/>
      <c r="K66" s="202"/>
      <c r="L66" s="19"/>
      <c r="M66" s="57"/>
      <c r="N66" s="8"/>
      <c r="O66" s="8"/>
      <c r="P66" s="8"/>
      <c r="Q66" s="8"/>
      <c r="R66" s="8"/>
    </row>
    <row r="67" spans="1:18" s="7" customFormat="1" ht="15.75">
      <c r="A67" s="534" t="str">
        <f>IF('Formulation Pre-Products'!$C$2=Languages!A3,Languages!A149,Languages!B149)</f>
        <v>Material Behälter/Flasche</v>
      </c>
      <c r="B67" s="535"/>
      <c r="C67" s="485"/>
      <c r="D67" s="8"/>
      <c r="E67" s="536" t="str">
        <f t="shared" ref="E67:E71" si="1">A67</f>
        <v>Material Behälter/Flasche</v>
      </c>
      <c r="F67" s="537"/>
      <c r="G67" s="165"/>
      <c r="H67" s="19"/>
      <c r="I67" s="19"/>
      <c r="J67" s="19"/>
      <c r="K67" s="202"/>
      <c r="L67" s="19"/>
      <c r="M67" s="57"/>
      <c r="N67" s="8"/>
      <c r="O67" s="8"/>
      <c r="P67" s="8"/>
      <c r="Q67" s="8"/>
      <c r="R67" s="8"/>
    </row>
    <row r="68" spans="1:18" s="7" customFormat="1" ht="15.75">
      <c r="A68" s="534" t="str">
        <f>IF('Formulation Pre-Products'!$C$2=Languages!A3,Languages!A150,Languages!B150)</f>
        <v>Material Etikett</v>
      </c>
      <c r="B68" s="535"/>
      <c r="C68" s="485"/>
      <c r="D68" s="8"/>
      <c r="E68" s="536" t="str">
        <f t="shared" si="1"/>
        <v>Material Etikett</v>
      </c>
      <c r="F68" s="537"/>
      <c r="G68" s="165"/>
      <c r="H68" s="19"/>
      <c r="I68" s="19"/>
      <c r="J68" s="19"/>
      <c r="K68" s="202"/>
      <c r="L68" s="19"/>
      <c r="M68" s="57"/>
      <c r="N68" s="8"/>
      <c r="O68" s="8"/>
      <c r="P68" s="8"/>
      <c r="Q68" s="8"/>
      <c r="R68" s="8"/>
    </row>
    <row r="69" spans="1:18" s="7" customFormat="1" ht="15.75">
      <c r="A69" s="534" t="str">
        <f>IF('Formulation Pre-Products'!$C$2=Languages!A3,Languages!A151,Languages!B151)</f>
        <v>Material Manschette</v>
      </c>
      <c r="B69" s="535"/>
      <c r="C69" s="485"/>
      <c r="D69" s="8"/>
      <c r="E69" s="536" t="str">
        <f t="shared" si="1"/>
        <v>Material Manschette</v>
      </c>
      <c r="F69" s="537"/>
      <c r="G69" s="165"/>
      <c r="H69" s="19"/>
      <c r="I69" s="19"/>
      <c r="J69" s="19"/>
      <c r="K69" s="202"/>
      <c r="L69" s="19"/>
      <c r="M69" s="57"/>
      <c r="N69" s="8"/>
      <c r="O69" s="8"/>
      <c r="P69" s="8"/>
      <c r="Q69" s="8"/>
      <c r="R69" s="8"/>
    </row>
    <row r="70" spans="1:18" s="7" customFormat="1" ht="15.75">
      <c r="A70" s="534" t="str">
        <f>IF('Formulation Pre-Products'!$C$2=Languages!A3,Languages!A152,Languages!B152)</f>
        <v>Material Verschluss</v>
      </c>
      <c r="B70" s="535"/>
      <c r="C70" s="485"/>
      <c r="D70" s="8"/>
      <c r="E70" s="536" t="str">
        <f t="shared" si="1"/>
        <v>Material Verschluss</v>
      </c>
      <c r="F70" s="537"/>
      <c r="G70" s="165"/>
      <c r="H70" s="19"/>
      <c r="I70" s="19"/>
      <c r="J70" s="19"/>
      <c r="K70" s="202"/>
      <c r="L70" s="19"/>
      <c r="M70" s="57"/>
      <c r="N70" s="8"/>
      <c r="O70" s="8"/>
      <c r="P70" s="8"/>
      <c r="Q70" s="8"/>
      <c r="R70" s="8"/>
    </row>
    <row r="71" spans="1:18" s="7" customFormat="1" ht="15.75" customHeight="1">
      <c r="A71" s="534" t="str">
        <f>IF('Formulation Pre-Products'!$C$2=Languages!A3,Languages!A153,Languages!B153)</f>
        <v>Material Barrierebeschichtung</v>
      </c>
      <c r="B71" s="535"/>
      <c r="C71" s="485"/>
      <c r="D71" s="8"/>
      <c r="E71" s="536" t="str">
        <f t="shared" si="1"/>
        <v>Material Barrierebeschichtung</v>
      </c>
      <c r="F71" s="537"/>
      <c r="G71" s="165"/>
      <c r="H71" s="19"/>
      <c r="I71" s="19"/>
      <c r="J71" s="19"/>
      <c r="K71" s="202"/>
      <c r="L71" s="19"/>
      <c r="M71" s="57"/>
      <c r="N71" s="8"/>
      <c r="O71" s="8"/>
      <c r="P71" s="8"/>
      <c r="Q71" s="8"/>
      <c r="R71" s="8"/>
    </row>
    <row r="72" spans="1:18" s="7" customFormat="1" ht="15.75">
      <c r="A72" s="202"/>
      <c r="B72" s="202"/>
      <c r="C72" s="202"/>
      <c r="D72" s="202"/>
      <c r="E72" s="202"/>
      <c r="F72" s="202"/>
      <c r="G72" s="202"/>
      <c r="H72" s="19"/>
      <c r="I72" s="19"/>
      <c r="J72" s="19"/>
      <c r="K72" s="8"/>
      <c r="L72" s="8"/>
      <c r="M72" s="8"/>
      <c r="N72" s="8"/>
      <c r="O72" s="8"/>
      <c r="P72" s="8"/>
    </row>
    <row r="73" spans="1:18" ht="44.25" customHeight="1">
      <c r="A73" s="528" t="str">
        <f>A64</f>
        <v>Bemerkungen Antragsteller</v>
      </c>
      <c r="B73" s="529"/>
      <c r="C73" s="529"/>
      <c r="D73" s="529"/>
      <c r="E73" s="529"/>
      <c r="F73" s="529"/>
      <c r="G73" s="530"/>
      <c r="H73" s="19"/>
      <c r="I73" s="19"/>
      <c r="J73" s="19"/>
      <c r="K73" s="57"/>
      <c r="L73" s="57"/>
      <c r="M73" s="57"/>
      <c r="N73" s="8"/>
      <c r="O73" s="8"/>
      <c r="P73" s="8"/>
      <c r="Q73" s="8"/>
      <c r="R73" s="8"/>
    </row>
    <row r="74" spans="1:18">
      <c r="A74" s="263"/>
      <c r="B74" s="263"/>
      <c r="C74" s="263"/>
      <c r="D74" s="263"/>
      <c r="E74" s="263"/>
      <c r="F74" s="263"/>
      <c r="G74" s="263"/>
      <c r="H74" s="261"/>
      <c r="I74" s="262"/>
      <c r="J74" s="261"/>
      <c r="K74" s="261"/>
      <c r="L74" s="261"/>
      <c r="M74" s="261"/>
      <c r="N74" s="263"/>
      <c r="O74" s="263"/>
      <c r="P74" s="263"/>
      <c r="Q74" s="263"/>
      <c r="R74" s="263"/>
    </row>
    <row r="75" spans="1:18">
      <c r="A75" s="263"/>
      <c r="B75" s="263"/>
      <c r="C75" s="263"/>
      <c r="D75" s="263"/>
      <c r="E75" s="263"/>
      <c r="F75" s="263"/>
      <c r="G75" s="263"/>
      <c r="H75" s="261"/>
      <c r="I75" s="262"/>
      <c r="J75" s="261"/>
      <c r="K75" s="261"/>
      <c r="L75" s="261"/>
      <c r="M75" s="261"/>
      <c r="N75" s="263"/>
      <c r="O75" s="263"/>
      <c r="P75" s="263"/>
      <c r="Q75" s="263"/>
      <c r="R75" s="263"/>
    </row>
    <row r="76" spans="1:18">
      <c r="A76" s="263"/>
      <c r="B76" s="263"/>
      <c r="C76" s="263"/>
      <c r="D76" s="263"/>
      <c r="E76" s="263"/>
      <c r="F76" s="263"/>
      <c r="G76" s="263"/>
      <c r="H76" s="261"/>
      <c r="I76" s="262"/>
      <c r="J76" s="261"/>
      <c r="K76" s="261"/>
      <c r="L76" s="261"/>
      <c r="M76" s="261"/>
      <c r="N76" s="263"/>
      <c r="O76" s="263"/>
      <c r="P76" s="263"/>
      <c r="Q76" s="263"/>
      <c r="R76" s="263"/>
    </row>
    <row r="77" spans="1:18">
      <c r="A77" s="261"/>
      <c r="B77" s="261"/>
      <c r="C77" s="261"/>
      <c r="D77" s="261"/>
      <c r="E77" s="261"/>
      <c r="F77" s="261"/>
      <c r="G77" s="261"/>
      <c r="H77" s="261"/>
      <c r="I77" s="262"/>
      <c r="J77" s="261"/>
      <c r="K77" s="261"/>
      <c r="L77" s="261"/>
      <c r="M77" s="261"/>
      <c r="N77" s="263"/>
      <c r="O77" s="263"/>
      <c r="P77" s="263"/>
      <c r="Q77" s="263"/>
      <c r="R77" s="263"/>
    </row>
    <row r="78" spans="1:18">
      <c r="A78" s="261"/>
      <c r="B78" s="261"/>
      <c r="C78" s="261"/>
      <c r="D78" s="261"/>
      <c r="E78" s="261"/>
      <c r="F78" s="261"/>
      <c r="G78" s="261"/>
      <c r="H78" s="261"/>
      <c r="I78" s="262"/>
      <c r="J78" s="261"/>
      <c r="K78" s="261"/>
      <c r="L78" s="261"/>
      <c r="M78" s="261"/>
      <c r="N78" s="263"/>
      <c r="O78" s="263"/>
      <c r="P78" s="263"/>
      <c r="Q78" s="263"/>
      <c r="R78" s="263"/>
    </row>
    <row r="79" spans="1:18">
      <c r="A79" s="261"/>
      <c r="B79" s="261"/>
      <c r="C79" s="261"/>
      <c r="D79" s="261"/>
      <c r="E79" s="261"/>
      <c r="F79" s="261"/>
      <c r="G79" s="261"/>
      <c r="H79" s="261"/>
      <c r="I79" s="262"/>
      <c r="J79" s="261"/>
      <c r="K79" s="261"/>
      <c r="L79" s="261"/>
      <c r="M79" s="261"/>
      <c r="N79" s="263"/>
      <c r="O79" s="263"/>
      <c r="P79" s="263"/>
      <c r="Q79" s="263"/>
      <c r="R79" s="263"/>
    </row>
    <row r="80" spans="1:18">
      <c r="A80" s="261"/>
      <c r="B80" s="261"/>
      <c r="C80" s="261"/>
      <c r="D80" s="261"/>
      <c r="E80" s="261"/>
      <c r="F80" s="261"/>
      <c r="G80" s="261"/>
      <c r="H80" s="261"/>
      <c r="I80" s="262"/>
      <c r="J80" s="261"/>
      <c r="K80" s="261"/>
      <c r="L80" s="261"/>
      <c r="M80" s="261"/>
      <c r="N80" s="263"/>
      <c r="O80" s="263"/>
      <c r="P80" s="263"/>
      <c r="Q80" s="263"/>
      <c r="R80" s="263"/>
    </row>
    <row r="81" spans="1:18">
      <c r="A81" s="261"/>
      <c r="B81" s="261"/>
      <c r="C81" s="261"/>
      <c r="D81" s="261"/>
      <c r="E81" s="261"/>
      <c r="F81" s="261"/>
      <c r="G81" s="261"/>
      <c r="H81" s="261"/>
      <c r="I81" s="262"/>
      <c r="J81" s="261"/>
      <c r="K81" s="261"/>
      <c r="L81" s="261"/>
      <c r="M81" s="261"/>
      <c r="N81" s="263"/>
      <c r="O81" s="263"/>
      <c r="P81" s="263"/>
      <c r="Q81" s="263"/>
      <c r="R81" s="263"/>
    </row>
    <row r="82" spans="1:18">
      <c r="A82" s="261"/>
      <c r="B82" s="261"/>
      <c r="C82" s="261"/>
      <c r="D82" s="261"/>
      <c r="E82" s="261"/>
      <c r="F82" s="261"/>
      <c r="G82" s="261"/>
      <c r="H82" s="261"/>
      <c r="I82" s="262"/>
      <c r="J82" s="261"/>
      <c r="K82" s="261"/>
      <c r="L82" s="261"/>
      <c r="M82" s="261"/>
      <c r="N82" s="263"/>
      <c r="O82" s="263"/>
      <c r="P82" s="263"/>
      <c r="Q82" s="263"/>
      <c r="R82" s="263"/>
    </row>
    <row r="83" spans="1:18">
      <c r="A83" s="261"/>
      <c r="B83" s="261"/>
      <c r="C83" s="261"/>
      <c r="D83" s="261"/>
      <c r="E83" s="261"/>
      <c r="F83" s="261"/>
      <c r="G83" s="261"/>
      <c r="H83" s="261"/>
      <c r="I83" s="262"/>
      <c r="J83" s="261"/>
      <c r="K83" s="261"/>
      <c r="L83" s="261"/>
      <c r="M83" s="261"/>
      <c r="N83" s="263"/>
      <c r="O83" s="263"/>
      <c r="P83" s="263"/>
      <c r="Q83" s="263"/>
      <c r="R83" s="263"/>
    </row>
    <row r="84" spans="1:18">
      <c r="A84" s="261"/>
      <c r="B84" s="261"/>
      <c r="C84" s="261"/>
      <c r="D84" s="261"/>
      <c r="E84" s="261"/>
      <c r="F84" s="261"/>
      <c r="G84" s="261"/>
      <c r="H84" s="261"/>
      <c r="I84" s="262"/>
      <c r="J84" s="261"/>
      <c r="K84" s="261"/>
      <c r="L84" s="261"/>
      <c r="M84" s="261"/>
      <c r="N84" s="263"/>
      <c r="O84" s="263"/>
      <c r="P84" s="263"/>
      <c r="Q84" s="263"/>
      <c r="R84" s="263"/>
    </row>
    <row r="85" spans="1:18">
      <c r="A85" s="261"/>
      <c r="B85" s="261"/>
      <c r="C85" s="261"/>
      <c r="D85" s="261"/>
      <c r="E85" s="261"/>
      <c r="F85" s="261"/>
      <c r="G85" s="261"/>
      <c r="H85" s="261"/>
      <c r="I85" s="262"/>
      <c r="J85" s="261"/>
      <c r="K85" s="261"/>
      <c r="L85" s="261"/>
      <c r="M85" s="261"/>
      <c r="N85" s="263"/>
      <c r="O85" s="263"/>
      <c r="P85" s="263"/>
      <c r="Q85" s="263"/>
      <c r="R85" s="263"/>
    </row>
    <row r="86" spans="1:18">
      <c r="A86" s="261"/>
      <c r="B86" s="261"/>
      <c r="C86" s="261"/>
      <c r="D86" s="261"/>
      <c r="E86" s="261"/>
      <c r="F86" s="261"/>
      <c r="G86" s="261"/>
      <c r="H86" s="261"/>
      <c r="I86" s="262"/>
      <c r="J86" s="261"/>
      <c r="K86" s="261"/>
      <c r="L86" s="261"/>
      <c r="M86" s="261"/>
      <c r="N86" s="263"/>
      <c r="O86" s="263"/>
      <c r="P86" s="263"/>
      <c r="Q86" s="263"/>
      <c r="R86" s="263"/>
    </row>
    <row r="87" spans="1:18">
      <c r="A87" s="261"/>
      <c r="B87" s="261"/>
      <c r="C87" s="261"/>
      <c r="D87" s="261"/>
      <c r="E87" s="261"/>
      <c r="F87" s="261"/>
      <c r="G87" s="261"/>
      <c r="H87" s="261"/>
      <c r="I87" s="262"/>
      <c r="J87" s="261"/>
      <c r="K87" s="261"/>
      <c r="L87" s="261"/>
      <c r="M87" s="261"/>
      <c r="N87" s="263"/>
      <c r="O87" s="263"/>
      <c r="P87" s="263"/>
      <c r="Q87" s="263"/>
      <c r="R87" s="263"/>
    </row>
    <row r="88" spans="1:18">
      <c r="A88" s="261"/>
      <c r="B88" s="261"/>
      <c r="C88" s="261"/>
      <c r="D88" s="261"/>
      <c r="E88" s="261"/>
      <c r="F88" s="261"/>
      <c r="G88" s="261"/>
      <c r="H88" s="261"/>
      <c r="I88" s="262"/>
      <c r="J88" s="261"/>
      <c r="K88" s="261"/>
      <c r="L88" s="261"/>
      <c r="M88" s="261"/>
      <c r="N88" s="263"/>
      <c r="O88" s="263"/>
      <c r="P88" s="263"/>
      <c r="Q88" s="263"/>
      <c r="R88" s="263"/>
    </row>
    <row r="89" spans="1:18">
      <c r="A89" s="261"/>
      <c r="B89" s="261"/>
      <c r="C89" s="261"/>
      <c r="D89" s="261"/>
      <c r="E89" s="261"/>
      <c r="F89" s="261"/>
      <c r="G89" s="261"/>
      <c r="H89" s="261"/>
      <c r="I89" s="262"/>
      <c r="J89" s="261"/>
      <c r="K89" s="261"/>
      <c r="L89" s="261"/>
      <c r="M89" s="261"/>
      <c r="N89" s="263"/>
      <c r="O89" s="263"/>
      <c r="P89" s="263"/>
      <c r="Q89" s="263"/>
      <c r="R89" s="263"/>
    </row>
    <row r="90" spans="1:18">
      <c r="A90" s="261"/>
      <c r="B90" s="261"/>
      <c r="C90" s="261"/>
      <c r="D90" s="261"/>
      <c r="E90" s="261"/>
      <c r="F90" s="261"/>
      <c r="G90" s="261"/>
      <c r="H90" s="261"/>
      <c r="I90" s="262"/>
      <c r="J90" s="261"/>
      <c r="K90" s="261"/>
      <c r="L90" s="261"/>
      <c r="M90" s="261"/>
      <c r="N90" s="263"/>
      <c r="O90" s="263"/>
      <c r="P90" s="263"/>
      <c r="Q90" s="263"/>
      <c r="R90" s="263"/>
    </row>
    <row r="91" spans="1:18">
      <c r="A91" s="261"/>
      <c r="B91" s="261"/>
      <c r="C91" s="261"/>
      <c r="D91" s="261"/>
      <c r="E91" s="261"/>
      <c r="F91" s="261"/>
      <c r="G91" s="261"/>
      <c r="H91" s="261"/>
      <c r="I91" s="262"/>
      <c r="J91" s="261"/>
      <c r="K91" s="261"/>
      <c r="L91" s="261"/>
      <c r="M91" s="261"/>
      <c r="N91" s="263"/>
      <c r="O91" s="263"/>
      <c r="P91" s="263"/>
      <c r="Q91" s="263"/>
      <c r="R91" s="263"/>
    </row>
    <row r="92" spans="1:18">
      <c r="A92" s="261"/>
      <c r="B92" s="261"/>
      <c r="C92" s="261"/>
      <c r="D92" s="261"/>
      <c r="E92" s="261"/>
      <c r="F92" s="261"/>
      <c r="G92" s="261"/>
      <c r="H92" s="261"/>
      <c r="I92" s="262"/>
      <c r="J92" s="261"/>
      <c r="K92" s="261"/>
      <c r="L92" s="261"/>
      <c r="M92" s="261"/>
      <c r="N92" s="263"/>
      <c r="O92" s="263"/>
      <c r="P92" s="263"/>
      <c r="Q92" s="263"/>
      <c r="R92" s="263"/>
    </row>
    <row r="93" spans="1:18">
      <c r="A93" s="261"/>
      <c r="B93" s="261"/>
      <c r="C93" s="261"/>
      <c r="D93" s="261"/>
      <c r="E93" s="261"/>
      <c r="F93" s="261"/>
      <c r="G93" s="261"/>
      <c r="H93" s="261"/>
      <c r="I93" s="262"/>
      <c r="J93" s="261"/>
      <c r="K93" s="261"/>
      <c r="L93" s="261"/>
      <c r="M93" s="261"/>
      <c r="N93" s="263"/>
      <c r="O93" s="263"/>
      <c r="P93" s="263"/>
      <c r="Q93" s="263"/>
      <c r="R93" s="263"/>
    </row>
    <row r="94" spans="1:18">
      <c r="A94" s="261"/>
      <c r="B94" s="261"/>
      <c r="C94" s="261"/>
      <c r="D94" s="261"/>
      <c r="E94" s="261"/>
      <c r="F94" s="261"/>
      <c r="G94" s="261"/>
      <c r="H94" s="261"/>
      <c r="I94" s="262"/>
      <c r="J94" s="261"/>
      <c r="K94" s="261"/>
      <c r="L94" s="261"/>
      <c r="M94" s="261"/>
      <c r="N94" s="263"/>
      <c r="O94" s="263"/>
      <c r="P94" s="263"/>
      <c r="Q94" s="263"/>
      <c r="R94" s="263"/>
    </row>
    <row r="95" spans="1:18">
      <c r="A95" s="261"/>
      <c r="B95" s="261"/>
      <c r="C95" s="261"/>
      <c r="D95" s="261"/>
      <c r="E95" s="261"/>
      <c r="F95" s="261"/>
      <c r="G95" s="261"/>
      <c r="H95" s="261"/>
      <c r="I95" s="262"/>
      <c r="J95" s="261"/>
      <c r="K95" s="261"/>
      <c r="L95" s="261"/>
      <c r="M95" s="261"/>
      <c r="N95" s="263"/>
      <c r="O95" s="263"/>
      <c r="P95" s="263"/>
      <c r="Q95" s="263"/>
      <c r="R95" s="263"/>
    </row>
    <row r="96" spans="1:18">
      <c r="A96" s="261"/>
      <c r="B96" s="261"/>
      <c r="C96" s="261"/>
      <c r="D96" s="261"/>
      <c r="E96" s="261"/>
      <c r="F96" s="261"/>
      <c r="G96" s="261"/>
      <c r="H96" s="261"/>
      <c r="I96" s="262"/>
      <c r="J96" s="261"/>
      <c r="K96" s="261"/>
      <c r="L96" s="261"/>
      <c r="M96" s="261"/>
      <c r="N96" s="263"/>
      <c r="O96" s="263"/>
      <c r="P96" s="263"/>
      <c r="Q96" s="263"/>
      <c r="R96" s="263"/>
    </row>
    <row r="97" spans="1:18">
      <c r="A97" s="261"/>
      <c r="B97" s="261"/>
      <c r="C97" s="261"/>
      <c r="D97" s="261"/>
      <c r="E97" s="261"/>
      <c r="F97" s="261"/>
      <c r="G97" s="261"/>
      <c r="H97" s="261"/>
      <c r="I97" s="262"/>
      <c r="J97" s="261"/>
      <c r="K97" s="261"/>
      <c r="L97" s="261"/>
      <c r="M97" s="261"/>
      <c r="N97" s="263"/>
      <c r="O97" s="263"/>
      <c r="P97" s="263"/>
      <c r="Q97" s="263"/>
      <c r="R97" s="263"/>
    </row>
    <row r="98" spans="1:18">
      <c r="A98" s="261"/>
      <c r="B98" s="261"/>
      <c r="C98" s="261"/>
      <c r="D98" s="261"/>
      <c r="E98" s="261"/>
      <c r="F98" s="261"/>
      <c r="G98" s="261"/>
      <c r="H98" s="261"/>
      <c r="I98" s="262"/>
      <c r="J98" s="261"/>
      <c r="K98" s="261"/>
      <c r="L98" s="261"/>
      <c r="M98" s="261"/>
      <c r="N98" s="263"/>
      <c r="O98" s="263"/>
      <c r="P98" s="263"/>
      <c r="Q98" s="263"/>
      <c r="R98" s="263"/>
    </row>
    <row r="99" spans="1:18">
      <c r="A99" s="261"/>
      <c r="B99" s="261"/>
      <c r="C99" s="261"/>
      <c r="D99" s="261"/>
      <c r="E99" s="261"/>
      <c r="F99" s="261"/>
      <c r="G99" s="261"/>
      <c r="H99" s="261"/>
      <c r="I99" s="262"/>
      <c r="J99" s="261"/>
      <c r="K99" s="261"/>
      <c r="L99" s="261"/>
      <c r="M99" s="261"/>
      <c r="N99" s="263"/>
      <c r="O99" s="263"/>
      <c r="P99" s="263"/>
      <c r="Q99" s="263"/>
      <c r="R99" s="263"/>
    </row>
    <row r="100" spans="1:18">
      <c r="A100" s="261"/>
      <c r="B100" s="261"/>
      <c r="C100" s="261"/>
      <c r="D100" s="261"/>
      <c r="E100" s="261"/>
      <c r="F100" s="261"/>
      <c r="G100" s="261"/>
      <c r="H100" s="261"/>
      <c r="I100" s="262"/>
      <c r="J100" s="261"/>
      <c r="K100" s="261"/>
      <c r="L100" s="261"/>
      <c r="M100" s="261"/>
      <c r="N100" s="263"/>
      <c r="O100" s="263"/>
      <c r="P100" s="263"/>
      <c r="Q100" s="263"/>
      <c r="R100" s="263"/>
    </row>
    <row r="101" spans="1:18">
      <c r="A101" s="261"/>
      <c r="B101" s="261"/>
      <c r="C101" s="261"/>
      <c r="D101" s="261"/>
      <c r="E101" s="261"/>
      <c r="F101" s="261"/>
      <c r="G101" s="261"/>
      <c r="H101" s="261"/>
      <c r="I101" s="262"/>
      <c r="J101" s="261"/>
      <c r="K101" s="261"/>
      <c r="L101" s="261"/>
      <c r="M101" s="261"/>
      <c r="N101" s="263"/>
      <c r="O101" s="263"/>
      <c r="P101" s="263"/>
      <c r="Q101" s="263"/>
      <c r="R101" s="263"/>
    </row>
    <row r="102" spans="1:18">
      <c r="A102" s="261"/>
      <c r="B102" s="261"/>
      <c r="C102" s="261"/>
      <c r="D102" s="261"/>
      <c r="E102" s="261"/>
      <c r="F102" s="261"/>
      <c r="G102" s="261"/>
      <c r="H102" s="261"/>
      <c r="I102" s="262"/>
      <c r="J102" s="261"/>
      <c r="K102" s="261"/>
      <c r="L102" s="261"/>
      <c r="M102" s="261"/>
      <c r="N102" s="263"/>
      <c r="O102" s="263"/>
      <c r="P102" s="263"/>
      <c r="Q102" s="263"/>
      <c r="R102" s="263"/>
    </row>
    <row r="103" spans="1:18">
      <c r="A103" s="261"/>
      <c r="B103" s="261"/>
      <c r="C103" s="261"/>
      <c r="D103" s="261"/>
      <c r="E103" s="261"/>
      <c r="F103" s="261"/>
      <c r="G103" s="261"/>
      <c r="H103" s="261"/>
      <c r="I103" s="262"/>
      <c r="J103" s="261"/>
      <c r="K103" s="261"/>
      <c r="L103" s="261"/>
      <c r="M103" s="261"/>
      <c r="N103" s="263"/>
      <c r="O103" s="263"/>
      <c r="P103" s="263"/>
      <c r="Q103" s="263"/>
      <c r="R103" s="263"/>
    </row>
    <row r="104" spans="1:18">
      <c r="A104" s="261"/>
      <c r="B104" s="261"/>
      <c r="C104" s="261"/>
      <c r="D104" s="261"/>
      <c r="E104" s="261"/>
      <c r="F104" s="261"/>
      <c r="G104" s="261"/>
      <c r="H104" s="261"/>
      <c r="I104" s="262"/>
      <c r="J104" s="261"/>
      <c r="K104" s="261"/>
      <c r="L104" s="261"/>
      <c r="M104" s="261"/>
      <c r="N104" s="263"/>
      <c r="O104" s="263"/>
      <c r="P104" s="263"/>
      <c r="Q104" s="263"/>
      <c r="R104" s="263"/>
    </row>
    <row r="105" spans="1:18">
      <c r="A105" s="261"/>
      <c r="B105" s="261"/>
      <c r="C105" s="261"/>
      <c r="D105" s="261"/>
      <c r="E105" s="261"/>
      <c r="F105" s="261"/>
      <c r="G105" s="261"/>
      <c r="H105" s="261"/>
      <c r="I105" s="262"/>
      <c r="J105" s="261"/>
      <c r="K105" s="261"/>
      <c r="L105" s="261"/>
      <c r="M105" s="261"/>
      <c r="N105" s="263"/>
      <c r="O105" s="263"/>
      <c r="P105" s="263"/>
      <c r="Q105" s="263"/>
      <c r="R105" s="263"/>
    </row>
    <row r="106" spans="1:18">
      <c r="A106" s="261"/>
      <c r="B106" s="261"/>
      <c r="C106" s="261"/>
      <c r="D106" s="261"/>
      <c r="E106" s="261"/>
      <c r="F106" s="261"/>
      <c r="G106" s="261"/>
      <c r="H106" s="261"/>
      <c r="I106" s="262"/>
      <c r="J106" s="261"/>
      <c r="K106" s="261"/>
      <c r="L106" s="261"/>
      <c r="M106" s="261"/>
      <c r="N106" s="263"/>
      <c r="O106" s="263"/>
      <c r="P106" s="263"/>
      <c r="Q106" s="263"/>
      <c r="R106" s="263"/>
    </row>
    <row r="107" spans="1:18">
      <c r="A107" s="261"/>
      <c r="B107" s="261"/>
      <c r="C107" s="261"/>
      <c r="D107" s="261"/>
      <c r="E107" s="261"/>
      <c r="F107" s="261"/>
      <c r="G107" s="261"/>
      <c r="H107" s="261"/>
      <c r="I107" s="262"/>
      <c r="J107" s="261"/>
      <c r="K107" s="261"/>
      <c r="L107" s="261"/>
      <c r="M107" s="261"/>
      <c r="N107" s="263"/>
      <c r="O107" s="263"/>
      <c r="P107" s="263"/>
      <c r="Q107" s="263"/>
      <c r="R107" s="263"/>
    </row>
    <row r="108" spans="1:18">
      <c r="A108" s="261"/>
      <c r="B108" s="261"/>
      <c r="C108" s="261"/>
      <c r="D108" s="261"/>
      <c r="E108" s="261"/>
      <c r="F108" s="261"/>
      <c r="G108" s="261"/>
      <c r="H108" s="261"/>
      <c r="I108" s="262"/>
      <c r="J108" s="261"/>
      <c r="K108" s="261"/>
      <c r="L108" s="261"/>
      <c r="M108" s="261"/>
      <c r="N108" s="263"/>
      <c r="O108" s="263"/>
      <c r="P108" s="263"/>
      <c r="Q108" s="263"/>
      <c r="R108" s="263"/>
    </row>
    <row r="109" spans="1:18">
      <c r="A109" s="261"/>
      <c r="B109" s="261"/>
      <c r="C109" s="261"/>
      <c r="D109" s="261"/>
      <c r="E109" s="261"/>
      <c r="F109" s="261"/>
      <c r="G109" s="261"/>
      <c r="H109" s="261"/>
      <c r="I109" s="262"/>
      <c r="J109" s="261"/>
      <c r="K109" s="261"/>
      <c r="L109" s="261"/>
      <c r="M109" s="261"/>
      <c r="N109" s="263"/>
      <c r="O109" s="263"/>
      <c r="P109" s="263"/>
      <c r="Q109" s="263"/>
      <c r="R109" s="263"/>
    </row>
    <row r="110" spans="1:18">
      <c r="A110" s="261"/>
      <c r="B110" s="261"/>
      <c r="C110" s="261"/>
      <c r="D110" s="261"/>
      <c r="E110" s="261"/>
      <c r="F110" s="261"/>
      <c r="G110" s="261"/>
      <c r="H110" s="261"/>
      <c r="I110" s="262"/>
      <c r="J110" s="261"/>
      <c r="K110" s="261"/>
      <c r="L110" s="261"/>
      <c r="M110" s="261"/>
      <c r="N110" s="263"/>
      <c r="O110" s="263"/>
      <c r="P110" s="263"/>
      <c r="Q110" s="263"/>
      <c r="R110" s="263"/>
    </row>
    <row r="111" spans="1:18">
      <c r="A111" s="261"/>
      <c r="B111" s="261"/>
      <c r="C111" s="261"/>
      <c r="D111" s="261"/>
      <c r="E111" s="261"/>
      <c r="F111" s="261"/>
      <c r="G111" s="261"/>
      <c r="H111" s="261"/>
      <c r="I111" s="262"/>
      <c r="J111" s="261"/>
      <c r="K111" s="261"/>
      <c r="L111" s="261"/>
      <c r="M111" s="261"/>
      <c r="N111" s="263"/>
      <c r="O111" s="263"/>
      <c r="P111" s="263"/>
      <c r="Q111" s="263"/>
      <c r="R111" s="263"/>
    </row>
    <row r="112" spans="1:18">
      <c r="A112" s="261"/>
      <c r="B112" s="261"/>
      <c r="C112" s="261"/>
      <c r="D112" s="261"/>
      <c r="E112" s="261"/>
      <c r="F112" s="261"/>
      <c r="G112" s="261"/>
      <c r="H112" s="261"/>
      <c r="I112" s="262"/>
      <c r="J112" s="261"/>
      <c r="K112" s="261"/>
      <c r="L112" s="261"/>
      <c r="M112" s="261"/>
      <c r="N112" s="263"/>
      <c r="O112" s="263"/>
      <c r="P112" s="263"/>
      <c r="Q112" s="263"/>
      <c r="R112" s="263"/>
    </row>
    <row r="113" spans="1:18">
      <c r="A113" s="261"/>
      <c r="B113" s="261"/>
      <c r="C113" s="261"/>
      <c r="D113" s="261"/>
      <c r="E113" s="261"/>
      <c r="F113" s="261"/>
      <c r="G113" s="261"/>
      <c r="H113" s="261"/>
      <c r="I113" s="262"/>
      <c r="J113" s="261"/>
      <c r="K113" s="261"/>
      <c r="L113" s="261"/>
      <c r="M113" s="261"/>
      <c r="N113" s="263"/>
      <c r="O113" s="263"/>
      <c r="P113" s="263"/>
      <c r="Q113" s="263"/>
      <c r="R113" s="263"/>
    </row>
    <row r="114" spans="1:18">
      <c r="A114" s="261"/>
      <c r="B114" s="261"/>
      <c r="C114" s="261"/>
      <c r="D114" s="261"/>
      <c r="E114" s="261"/>
      <c r="F114" s="261"/>
      <c r="G114" s="261"/>
      <c r="H114" s="261"/>
      <c r="I114" s="262"/>
      <c r="J114" s="261"/>
      <c r="K114" s="261"/>
      <c r="L114" s="261"/>
      <c r="M114" s="261"/>
      <c r="N114" s="263"/>
      <c r="O114" s="263"/>
      <c r="P114" s="263"/>
      <c r="Q114" s="263"/>
      <c r="R114" s="263"/>
    </row>
    <row r="115" spans="1:18">
      <c r="A115" s="261"/>
      <c r="B115" s="261"/>
      <c r="C115" s="261"/>
      <c r="D115" s="261"/>
      <c r="E115" s="261"/>
      <c r="F115" s="261"/>
      <c r="G115" s="261"/>
      <c r="H115" s="261"/>
      <c r="I115" s="262"/>
      <c r="J115" s="261"/>
      <c r="K115" s="261"/>
      <c r="L115" s="261"/>
      <c r="M115" s="261"/>
      <c r="N115" s="263"/>
      <c r="O115" s="263"/>
      <c r="P115" s="263"/>
      <c r="Q115" s="263"/>
      <c r="R115" s="263"/>
    </row>
    <row r="116" spans="1:18">
      <c r="A116" s="261"/>
      <c r="B116" s="261"/>
      <c r="C116" s="261"/>
      <c r="D116" s="261"/>
      <c r="E116" s="261"/>
      <c r="F116" s="261"/>
      <c r="G116" s="261"/>
      <c r="H116" s="261"/>
      <c r="I116" s="262"/>
      <c r="J116" s="261"/>
      <c r="K116" s="261"/>
      <c r="L116" s="261"/>
      <c r="M116" s="261"/>
      <c r="N116" s="263"/>
      <c r="O116" s="263"/>
      <c r="P116" s="263"/>
      <c r="Q116" s="263"/>
      <c r="R116" s="263"/>
    </row>
    <row r="117" spans="1:18">
      <c r="A117" s="261"/>
      <c r="B117" s="261"/>
      <c r="C117" s="261"/>
      <c r="D117" s="261"/>
      <c r="E117" s="261"/>
      <c r="F117" s="261"/>
      <c r="G117" s="261"/>
      <c r="H117" s="261"/>
      <c r="I117" s="262"/>
      <c r="J117" s="261"/>
      <c r="K117" s="261"/>
      <c r="L117" s="261"/>
      <c r="M117" s="261"/>
      <c r="N117" s="263"/>
      <c r="O117" s="263"/>
      <c r="P117" s="263"/>
      <c r="Q117" s="263"/>
      <c r="R117" s="263"/>
    </row>
    <row r="118" spans="1:18">
      <c r="A118" s="261"/>
      <c r="B118" s="261"/>
      <c r="C118" s="261"/>
      <c r="D118" s="261"/>
      <c r="E118" s="261"/>
      <c r="F118" s="261"/>
      <c r="G118" s="261"/>
      <c r="H118" s="261"/>
      <c r="I118" s="262"/>
      <c r="J118" s="261"/>
      <c r="K118" s="261"/>
      <c r="L118" s="261"/>
      <c r="M118" s="261"/>
      <c r="N118" s="263"/>
      <c r="O118" s="263"/>
      <c r="P118" s="263"/>
      <c r="Q118" s="263"/>
      <c r="R118" s="263"/>
    </row>
    <row r="119" spans="1:18">
      <c r="A119" s="261"/>
      <c r="B119" s="261"/>
      <c r="C119" s="261"/>
      <c r="D119" s="261"/>
      <c r="E119" s="261"/>
      <c r="F119" s="261"/>
      <c r="G119" s="261"/>
      <c r="H119" s="261"/>
      <c r="I119" s="262"/>
      <c r="J119" s="261"/>
      <c r="K119" s="261"/>
      <c r="L119" s="261"/>
      <c r="M119" s="261"/>
      <c r="N119" s="263"/>
      <c r="O119" s="263"/>
      <c r="P119" s="263"/>
      <c r="Q119" s="263"/>
      <c r="R119" s="263"/>
    </row>
    <row r="120" spans="1:18">
      <c r="A120" s="261"/>
      <c r="B120" s="261"/>
      <c r="C120" s="261"/>
      <c r="D120" s="261"/>
      <c r="E120" s="261"/>
      <c r="F120" s="261"/>
      <c r="G120" s="261"/>
      <c r="H120" s="261"/>
      <c r="I120" s="262"/>
      <c r="J120" s="261"/>
      <c r="K120" s="261"/>
      <c r="L120" s="261"/>
      <c r="M120" s="261"/>
      <c r="N120" s="263"/>
      <c r="O120" s="263"/>
      <c r="P120" s="263"/>
      <c r="Q120" s="263"/>
      <c r="R120" s="263"/>
    </row>
    <row r="121" spans="1:18">
      <c r="A121" s="261"/>
      <c r="B121" s="261"/>
      <c r="C121" s="261"/>
      <c r="D121" s="261"/>
      <c r="E121" s="261"/>
      <c r="F121" s="261"/>
      <c r="G121" s="261"/>
      <c r="H121" s="261"/>
      <c r="I121" s="262"/>
      <c r="J121" s="261"/>
      <c r="K121" s="261"/>
      <c r="L121" s="261"/>
      <c r="M121" s="261"/>
      <c r="N121" s="263"/>
      <c r="O121" s="263"/>
      <c r="P121" s="263"/>
      <c r="Q121" s="263"/>
      <c r="R121" s="263"/>
    </row>
    <row r="122" spans="1:18">
      <c r="A122" s="261"/>
      <c r="B122" s="261"/>
      <c r="C122" s="261"/>
      <c r="D122" s="261"/>
      <c r="E122" s="261"/>
      <c r="F122" s="261"/>
      <c r="G122" s="261"/>
      <c r="H122" s="261"/>
      <c r="I122" s="262"/>
      <c r="J122" s="261"/>
      <c r="K122" s="261"/>
      <c r="L122" s="261"/>
      <c r="M122" s="261"/>
      <c r="N122" s="263"/>
      <c r="O122" s="263"/>
      <c r="P122" s="263"/>
      <c r="Q122" s="263"/>
      <c r="R122" s="263"/>
    </row>
    <row r="123" spans="1:18">
      <c r="A123" s="261"/>
      <c r="B123" s="261"/>
      <c r="C123" s="261"/>
      <c r="D123" s="261"/>
      <c r="E123" s="261"/>
      <c r="F123" s="261"/>
      <c r="G123" s="261"/>
      <c r="H123" s="261"/>
      <c r="I123" s="262"/>
      <c r="J123" s="261"/>
      <c r="K123" s="261"/>
      <c r="L123" s="261"/>
      <c r="M123" s="261"/>
      <c r="N123" s="263"/>
      <c r="O123" s="263"/>
      <c r="P123" s="263"/>
      <c r="Q123" s="263"/>
      <c r="R123" s="263"/>
    </row>
    <row r="124" spans="1:18">
      <c r="A124" s="261"/>
      <c r="B124" s="261"/>
      <c r="C124" s="261"/>
      <c r="D124" s="261"/>
      <c r="E124" s="261"/>
      <c r="F124" s="261"/>
      <c r="G124" s="261"/>
      <c r="H124" s="261"/>
      <c r="I124" s="262"/>
      <c r="J124" s="261"/>
      <c r="K124" s="261"/>
      <c r="L124" s="261"/>
      <c r="M124" s="261"/>
      <c r="N124" s="263"/>
      <c r="O124" s="263"/>
      <c r="P124" s="263"/>
      <c r="Q124" s="263"/>
      <c r="R124" s="263"/>
    </row>
    <row r="125" spans="1:18">
      <c r="A125" s="261"/>
      <c r="B125" s="261"/>
      <c r="C125" s="261"/>
      <c r="D125" s="261"/>
      <c r="E125" s="261"/>
      <c r="F125" s="261"/>
      <c r="G125" s="261"/>
      <c r="H125" s="261"/>
      <c r="I125" s="262"/>
      <c r="J125" s="261"/>
      <c r="K125" s="261"/>
      <c r="L125" s="261"/>
      <c r="M125" s="261"/>
      <c r="N125" s="263"/>
      <c r="O125" s="263"/>
      <c r="P125" s="263"/>
      <c r="Q125" s="263"/>
      <c r="R125" s="263"/>
    </row>
    <row r="126" spans="1:18">
      <c r="A126" s="261"/>
      <c r="B126" s="261"/>
      <c r="C126" s="261"/>
      <c r="D126" s="261"/>
      <c r="E126" s="261"/>
      <c r="F126" s="261"/>
      <c r="G126" s="261"/>
      <c r="H126" s="261"/>
      <c r="I126" s="262"/>
      <c r="J126" s="261"/>
      <c r="K126" s="261"/>
      <c r="L126" s="261"/>
      <c r="M126" s="261"/>
      <c r="N126" s="263"/>
      <c r="O126" s="263"/>
      <c r="P126" s="263"/>
      <c r="Q126" s="263"/>
      <c r="R126" s="263"/>
    </row>
    <row r="127" spans="1:18">
      <c r="A127" s="261"/>
      <c r="B127" s="261"/>
      <c r="C127" s="261"/>
      <c r="D127" s="261"/>
      <c r="E127" s="261"/>
      <c r="F127" s="261"/>
      <c r="G127" s="261"/>
      <c r="H127" s="261"/>
      <c r="I127" s="262"/>
      <c r="J127" s="261"/>
      <c r="K127" s="261"/>
      <c r="L127" s="261"/>
      <c r="M127" s="261"/>
      <c r="N127" s="263"/>
      <c r="O127" s="263"/>
      <c r="P127" s="263"/>
      <c r="Q127" s="263"/>
      <c r="R127" s="263"/>
    </row>
    <row r="128" spans="1:18">
      <c r="A128" s="261"/>
      <c r="B128" s="261"/>
      <c r="C128" s="261"/>
      <c r="D128" s="261"/>
      <c r="E128" s="261"/>
      <c r="F128" s="261"/>
      <c r="G128" s="261"/>
      <c r="H128" s="261"/>
      <c r="I128" s="262"/>
      <c r="J128" s="261"/>
      <c r="K128" s="261"/>
      <c r="L128" s="261"/>
      <c r="M128" s="261"/>
      <c r="N128" s="263"/>
      <c r="O128" s="263"/>
      <c r="P128" s="263"/>
      <c r="Q128" s="263"/>
      <c r="R128" s="263"/>
    </row>
    <row r="129" spans="1:18">
      <c r="A129" s="261"/>
      <c r="B129" s="261"/>
      <c r="C129" s="261"/>
      <c r="D129" s="261"/>
      <c r="E129" s="261"/>
      <c r="F129" s="261"/>
      <c r="G129" s="261"/>
      <c r="H129" s="261"/>
      <c r="I129" s="262"/>
      <c r="J129" s="261"/>
      <c r="K129" s="261"/>
      <c r="L129" s="261"/>
      <c r="M129" s="261"/>
      <c r="N129" s="263"/>
      <c r="O129" s="263"/>
      <c r="P129" s="263"/>
      <c r="Q129" s="263"/>
      <c r="R129" s="263"/>
    </row>
    <row r="130" spans="1:18">
      <c r="A130" s="261"/>
      <c r="B130" s="261"/>
      <c r="C130" s="261"/>
      <c r="D130" s="261"/>
      <c r="E130" s="261"/>
      <c r="F130" s="261"/>
      <c r="G130" s="261"/>
      <c r="H130" s="261"/>
      <c r="I130" s="262"/>
      <c r="J130" s="261"/>
      <c r="K130" s="261"/>
      <c r="L130" s="261"/>
      <c r="M130" s="261"/>
      <c r="N130" s="263"/>
      <c r="O130" s="263"/>
      <c r="P130" s="263"/>
      <c r="Q130" s="263"/>
      <c r="R130" s="263"/>
    </row>
    <row r="131" spans="1:18">
      <c r="A131" s="261"/>
      <c r="B131" s="261"/>
      <c r="C131" s="261"/>
      <c r="D131" s="261"/>
      <c r="E131" s="261"/>
      <c r="F131" s="261"/>
      <c r="G131" s="261"/>
      <c r="H131" s="261"/>
      <c r="I131" s="262"/>
      <c r="J131" s="261"/>
      <c r="K131" s="261"/>
      <c r="L131" s="261"/>
      <c r="M131" s="261"/>
      <c r="N131" s="263"/>
      <c r="O131" s="263"/>
      <c r="P131" s="263"/>
      <c r="Q131" s="263"/>
      <c r="R131" s="263"/>
    </row>
    <row r="132" spans="1:18">
      <c r="A132" s="261"/>
      <c r="B132" s="261"/>
      <c r="C132" s="261"/>
      <c r="D132" s="261"/>
      <c r="E132" s="261"/>
      <c r="F132" s="261"/>
      <c r="G132" s="261"/>
      <c r="H132" s="261"/>
      <c r="I132" s="262"/>
      <c r="J132" s="261"/>
      <c r="K132" s="261"/>
      <c r="L132" s="261"/>
      <c r="M132" s="261"/>
      <c r="N132" s="263"/>
      <c r="O132" s="263"/>
      <c r="P132" s="263"/>
      <c r="Q132" s="263"/>
      <c r="R132" s="263"/>
    </row>
    <row r="133" spans="1:18">
      <c r="A133" s="261"/>
      <c r="B133" s="261"/>
      <c r="C133" s="261"/>
      <c r="D133" s="261"/>
      <c r="E133" s="261"/>
      <c r="F133" s="261"/>
      <c r="G133" s="261"/>
      <c r="H133" s="261"/>
      <c r="I133" s="262"/>
      <c r="J133" s="261"/>
      <c r="K133" s="261"/>
      <c r="L133" s="261"/>
      <c r="M133" s="261"/>
      <c r="N133" s="263"/>
      <c r="O133" s="263"/>
      <c r="P133" s="263"/>
      <c r="Q133" s="263"/>
      <c r="R133" s="263"/>
    </row>
    <row r="134" spans="1:18">
      <c r="A134" s="261"/>
      <c r="B134" s="261"/>
      <c r="C134" s="261"/>
      <c r="D134" s="261"/>
      <c r="E134" s="261"/>
      <c r="F134" s="261"/>
      <c r="G134" s="261"/>
      <c r="H134" s="261"/>
      <c r="I134" s="262"/>
      <c r="J134" s="261"/>
      <c r="K134" s="261"/>
      <c r="L134" s="261"/>
      <c r="M134" s="261"/>
      <c r="N134" s="263"/>
      <c r="O134" s="263"/>
      <c r="P134" s="263"/>
      <c r="Q134" s="263"/>
      <c r="R134" s="263"/>
    </row>
    <row r="135" spans="1:18">
      <c r="A135" s="261"/>
      <c r="B135" s="261"/>
      <c r="C135" s="261"/>
      <c r="D135" s="261"/>
      <c r="E135" s="261"/>
      <c r="F135" s="261"/>
      <c r="G135" s="261"/>
      <c r="H135" s="261"/>
      <c r="I135" s="262"/>
      <c r="J135" s="261"/>
      <c r="K135" s="261"/>
      <c r="L135" s="261"/>
      <c r="M135" s="261"/>
      <c r="N135" s="263"/>
      <c r="O135" s="263"/>
      <c r="P135" s="263"/>
      <c r="Q135" s="263"/>
      <c r="R135" s="263"/>
    </row>
    <row r="136" spans="1:18">
      <c r="A136" s="261"/>
      <c r="B136" s="261"/>
      <c r="C136" s="261"/>
      <c r="D136" s="261"/>
      <c r="E136" s="261"/>
      <c r="F136" s="261"/>
      <c r="G136" s="261"/>
      <c r="H136" s="261"/>
      <c r="I136" s="262"/>
      <c r="J136" s="261"/>
      <c r="K136" s="261"/>
      <c r="L136" s="261"/>
      <c r="M136" s="261"/>
      <c r="N136" s="263"/>
      <c r="O136" s="263"/>
      <c r="P136" s="263"/>
      <c r="Q136" s="263"/>
      <c r="R136" s="263"/>
    </row>
    <row r="137" spans="1:18">
      <c r="A137" s="261"/>
      <c r="B137" s="261"/>
      <c r="C137" s="261"/>
      <c r="D137" s="261"/>
      <c r="E137" s="261"/>
      <c r="F137" s="261"/>
      <c r="G137" s="261"/>
      <c r="H137" s="261"/>
      <c r="I137" s="262"/>
      <c r="J137" s="261"/>
      <c r="K137" s="261"/>
      <c r="L137" s="261"/>
      <c r="M137" s="261"/>
      <c r="N137" s="263"/>
      <c r="O137" s="263"/>
      <c r="P137" s="263"/>
      <c r="Q137" s="263"/>
      <c r="R137" s="263"/>
    </row>
    <row r="138" spans="1:18">
      <c r="A138" s="261"/>
      <c r="B138" s="261"/>
      <c r="C138" s="261"/>
      <c r="D138" s="261"/>
      <c r="E138" s="261"/>
      <c r="F138" s="261"/>
      <c r="G138" s="261"/>
      <c r="H138" s="261"/>
      <c r="I138" s="262"/>
      <c r="J138" s="261"/>
      <c r="K138" s="261"/>
      <c r="L138" s="261"/>
      <c r="M138" s="261"/>
      <c r="N138" s="263"/>
      <c r="O138" s="263"/>
      <c r="P138" s="263"/>
      <c r="Q138" s="263"/>
      <c r="R138" s="263"/>
    </row>
    <row r="139" spans="1:18">
      <c r="A139" s="261"/>
      <c r="B139" s="261"/>
      <c r="C139" s="261"/>
      <c r="D139" s="261"/>
      <c r="E139" s="261"/>
      <c r="F139" s="261"/>
      <c r="G139" s="261"/>
      <c r="H139" s="261"/>
      <c r="I139" s="262"/>
      <c r="J139" s="261"/>
      <c r="K139" s="261"/>
      <c r="L139" s="261"/>
      <c r="M139" s="261"/>
      <c r="N139" s="263"/>
      <c r="O139" s="263"/>
      <c r="P139" s="263"/>
      <c r="Q139" s="263"/>
      <c r="R139" s="263"/>
    </row>
    <row r="140" spans="1:18">
      <c r="A140" s="261"/>
      <c r="B140" s="261"/>
      <c r="C140" s="261"/>
      <c r="D140" s="261"/>
      <c r="E140" s="261"/>
      <c r="F140" s="261"/>
      <c r="G140" s="261"/>
      <c r="H140" s="261"/>
      <c r="I140" s="262"/>
      <c r="J140" s="261"/>
      <c r="K140" s="261"/>
      <c r="L140" s="261"/>
      <c r="M140" s="261"/>
      <c r="N140" s="263"/>
      <c r="O140" s="263"/>
      <c r="P140" s="263"/>
      <c r="Q140" s="263"/>
      <c r="R140" s="263"/>
    </row>
    <row r="141" spans="1:18">
      <c r="A141" s="261"/>
      <c r="B141" s="261"/>
      <c r="C141" s="261"/>
      <c r="D141" s="261"/>
      <c r="E141" s="261"/>
      <c r="F141" s="261"/>
      <c r="G141" s="261"/>
      <c r="H141" s="261"/>
      <c r="I141" s="262"/>
      <c r="J141" s="261"/>
      <c r="K141" s="261"/>
      <c r="L141" s="261"/>
      <c r="M141" s="261"/>
      <c r="N141" s="263"/>
      <c r="O141" s="263"/>
      <c r="P141" s="263"/>
      <c r="Q141" s="263"/>
      <c r="R141" s="263"/>
    </row>
    <row r="142" spans="1:18">
      <c r="A142" s="261"/>
      <c r="B142" s="261"/>
      <c r="C142" s="261"/>
      <c r="D142" s="261"/>
      <c r="E142" s="261"/>
      <c r="F142" s="261"/>
      <c r="G142" s="261"/>
      <c r="H142" s="261"/>
      <c r="I142" s="262"/>
      <c r="J142" s="261"/>
      <c r="K142" s="261"/>
      <c r="L142" s="261"/>
      <c r="M142" s="261"/>
      <c r="N142" s="263"/>
      <c r="O142" s="263"/>
      <c r="P142" s="263"/>
      <c r="Q142" s="263"/>
      <c r="R142" s="263"/>
    </row>
    <row r="143" spans="1:18">
      <c r="L143" s="8"/>
      <c r="M143" s="8"/>
      <c r="N143" s="8"/>
      <c r="O143" s="8"/>
      <c r="P143" s="8"/>
      <c r="Q143" s="8"/>
      <c r="R143" s="8"/>
    </row>
    <row r="144" spans="1:18">
      <c r="L144" s="8"/>
      <c r="M144" s="8"/>
      <c r="N144" s="8"/>
      <c r="O144" s="8"/>
      <c r="P144" s="8"/>
      <c r="Q144" s="8"/>
      <c r="R144" s="8"/>
    </row>
    <row r="145" spans="12:18">
      <c r="L145" s="8"/>
      <c r="M145" s="8"/>
      <c r="N145" s="8"/>
      <c r="O145" s="8"/>
      <c r="P145" s="8"/>
      <c r="Q145" s="8"/>
      <c r="R145" s="8"/>
    </row>
    <row r="146" spans="12:18">
      <c r="L146" s="8"/>
      <c r="M146" s="8"/>
      <c r="N146" s="8"/>
      <c r="O146" s="8"/>
      <c r="P146" s="8"/>
      <c r="Q146" s="8"/>
      <c r="R146" s="8"/>
    </row>
    <row r="147" spans="12:18">
      <c r="L147" s="8"/>
      <c r="M147" s="8"/>
      <c r="N147" s="8"/>
      <c r="O147" s="8"/>
      <c r="P147" s="8"/>
      <c r="Q147" s="8"/>
      <c r="R147" s="8"/>
    </row>
    <row r="148" spans="12:18">
      <c r="L148" s="8"/>
      <c r="M148" s="8"/>
      <c r="N148" s="8"/>
      <c r="O148" s="8"/>
      <c r="P148" s="8"/>
      <c r="Q148" s="8"/>
      <c r="R148" s="8"/>
    </row>
    <row r="149" spans="12:18">
      <c r="L149" s="8"/>
      <c r="M149" s="8"/>
      <c r="N149" s="8"/>
      <c r="O149" s="8"/>
      <c r="P149" s="8"/>
      <c r="Q149" s="8"/>
      <c r="R149" s="8"/>
    </row>
    <row r="150" spans="12:18">
      <c r="L150" s="8"/>
      <c r="M150" s="8"/>
      <c r="N150" s="8"/>
      <c r="O150" s="8"/>
      <c r="P150" s="8"/>
      <c r="Q150" s="8"/>
      <c r="R150" s="8"/>
    </row>
    <row r="151" spans="12:18">
      <c r="L151" s="8"/>
      <c r="M151" s="8"/>
      <c r="N151" s="8"/>
      <c r="O151" s="8"/>
      <c r="P151" s="8"/>
      <c r="Q151" s="8"/>
      <c r="R151" s="8"/>
    </row>
    <row r="152" spans="12:18">
      <c r="L152" s="8"/>
      <c r="M152" s="8"/>
      <c r="N152" s="8"/>
      <c r="O152" s="8"/>
      <c r="P152" s="8"/>
      <c r="Q152" s="8"/>
      <c r="R152" s="8"/>
    </row>
    <row r="153" spans="12:18">
      <c r="L153" s="8"/>
      <c r="M153" s="8"/>
      <c r="N153" s="8"/>
      <c r="O153" s="8"/>
      <c r="P153" s="8"/>
      <c r="Q153" s="8"/>
      <c r="R153" s="8"/>
    </row>
    <row r="154" spans="12:18">
      <c r="L154" s="8"/>
      <c r="M154" s="8"/>
      <c r="N154" s="8"/>
      <c r="O154" s="8"/>
      <c r="P154" s="8"/>
      <c r="Q154" s="8"/>
      <c r="R154" s="8"/>
    </row>
    <row r="155" spans="12:18">
      <c r="L155" s="8"/>
      <c r="M155" s="8"/>
      <c r="N155" s="8"/>
      <c r="O155" s="8"/>
      <c r="P155" s="8"/>
      <c r="Q155" s="8"/>
      <c r="R155" s="8"/>
    </row>
    <row r="156" spans="12:18">
      <c r="L156" s="8"/>
      <c r="M156" s="8"/>
      <c r="N156" s="8"/>
      <c r="O156" s="8"/>
      <c r="P156" s="8"/>
      <c r="Q156" s="8"/>
      <c r="R156" s="8"/>
    </row>
    <row r="157" spans="12:18">
      <c r="L157" s="8"/>
      <c r="M157" s="8"/>
      <c r="N157" s="8"/>
      <c r="O157" s="8"/>
      <c r="P157" s="8"/>
      <c r="Q157" s="8"/>
      <c r="R157" s="8"/>
    </row>
    <row r="158" spans="12:18">
      <c r="L158" s="8"/>
      <c r="M158" s="8"/>
      <c r="N158" s="8"/>
      <c r="O158" s="8"/>
      <c r="P158" s="8"/>
      <c r="Q158" s="8"/>
      <c r="R158" s="8"/>
    </row>
    <row r="159" spans="12:18">
      <c r="L159" s="8"/>
      <c r="M159" s="8"/>
      <c r="N159" s="8"/>
      <c r="O159" s="8"/>
      <c r="P159" s="8"/>
      <c r="Q159" s="8"/>
      <c r="R159" s="8"/>
    </row>
    <row r="160" spans="12:18">
      <c r="L160" s="8"/>
      <c r="M160" s="8"/>
      <c r="N160" s="8"/>
      <c r="O160" s="8"/>
      <c r="P160" s="8"/>
      <c r="Q160" s="8"/>
      <c r="R160" s="8"/>
    </row>
    <row r="161" spans="12:18">
      <c r="L161" s="8"/>
      <c r="M161" s="8"/>
      <c r="N161" s="8"/>
      <c r="O161" s="8"/>
      <c r="P161" s="8"/>
      <c r="Q161" s="8"/>
      <c r="R161" s="8"/>
    </row>
    <row r="162" spans="12:18">
      <c r="L162" s="8"/>
      <c r="M162" s="8"/>
      <c r="N162" s="8"/>
      <c r="O162" s="8"/>
      <c r="P162" s="8"/>
      <c r="Q162" s="8"/>
      <c r="R162" s="8"/>
    </row>
    <row r="163" spans="12:18">
      <c r="L163" s="8"/>
      <c r="M163" s="8"/>
      <c r="N163" s="8"/>
      <c r="O163" s="8"/>
      <c r="P163" s="8"/>
      <c r="Q163" s="8"/>
      <c r="R163" s="8"/>
    </row>
    <row r="164" spans="12:18">
      <c r="L164" s="8"/>
      <c r="M164" s="8"/>
      <c r="N164" s="8"/>
      <c r="O164" s="8"/>
      <c r="P164" s="8"/>
      <c r="Q164" s="8"/>
      <c r="R164" s="8"/>
    </row>
    <row r="165" spans="12:18">
      <c r="L165" s="8"/>
      <c r="M165" s="8"/>
      <c r="N165" s="8"/>
      <c r="O165" s="8"/>
      <c r="P165" s="8"/>
      <c r="Q165" s="8"/>
      <c r="R165" s="8"/>
    </row>
    <row r="166" spans="12:18">
      <c r="L166" s="8"/>
      <c r="M166" s="8"/>
      <c r="N166" s="8"/>
      <c r="O166" s="8"/>
      <c r="P166" s="8"/>
      <c r="Q166" s="8"/>
      <c r="R166" s="8"/>
    </row>
    <row r="167" spans="12:18">
      <c r="L167" s="8"/>
      <c r="M167" s="8"/>
      <c r="N167" s="8"/>
      <c r="O167" s="8"/>
      <c r="P167" s="8"/>
      <c r="Q167" s="8"/>
      <c r="R167" s="8"/>
    </row>
    <row r="168" spans="12:18">
      <c r="L168" s="8"/>
      <c r="M168" s="8"/>
      <c r="N168" s="8"/>
      <c r="O168" s="8"/>
      <c r="P168" s="8"/>
      <c r="Q168" s="8"/>
      <c r="R168" s="8"/>
    </row>
  </sheetData>
  <sheetProtection algorithmName="SHA-512" hashValue="vcCBrjeA3peIug/IaWIjx+nZ9bR3SoA3IwnJJgYOzZXDPlK49DzobX25VlhMPq8hhjBJuh1UZ7uHoeInbxx5FA==" saltValue="tk3+35Cxg1WvQJDvmW+r7Q==" spinCount="100000" sheet="1" formatCells="0" formatColumns="0" formatRows="0" selectLockedCells="1"/>
  <mergeCells count="76">
    <mergeCell ref="A64:G64"/>
    <mergeCell ref="A60:B60"/>
    <mergeCell ref="E60:F60"/>
    <mergeCell ref="A61:B61"/>
    <mergeCell ref="E61:F61"/>
    <mergeCell ref="A62:B62"/>
    <mergeCell ref="E62:F62"/>
    <mergeCell ref="A57:B57"/>
    <mergeCell ref="E57:F57"/>
    <mergeCell ref="A58:B58"/>
    <mergeCell ref="E58:F58"/>
    <mergeCell ref="A59:B59"/>
    <mergeCell ref="E59:F59"/>
    <mergeCell ref="A54:C54"/>
    <mergeCell ref="E54:G54"/>
    <mergeCell ref="A55:B55"/>
    <mergeCell ref="E55:F55"/>
    <mergeCell ref="A56:B56"/>
    <mergeCell ref="E56:F56"/>
    <mergeCell ref="A51:B51"/>
    <mergeCell ref="C51:F51"/>
    <mergeCell ref="A52:B52"/>
    <mergeCell ref="C52:F52"/>
    <mergeCell ref="A46:B46"/>
    <mergeCell ref="A47:B47"/>
    <mergeCell ref="A49:B49"/>
    <mergeCell ref="C49:F49"/>
    <mergeCell ref="A50:B50"/>
    <mergeCell ref="C50:F50"/>
    <mergeCell ref="A19:B19"/>
    <mergeCell ref="E37:F37"/>
    <mergeCell ref="A38:B38"/>
    <mergeCell ref="A39:B39"/>
    <mergeCell ref="E38:F38"/>
    <mergeCell ref="E39:F39"/>
    <mergeCell ref="A21:B21"/>
    <mergeCell ref="E21:F21"/>
    <mergeCell ref="A22:B22"/>
    <mergeCell ref="E22:F22"/>
    <mergeCell ref="A20:B20"/>
    <mergeCell ref="E20:F20"/>
    <mergeCell ref="A8:B8"/>
    <mergeCell ref="C8:F8"/>
    <mergeCell ref="A4:B4"/>
    <mergeCell ref="A5:B5"/>
    <mergeCell ref="A7:B7"/>
    <mergeCell ref="C7:F7"/>
    <mergeCell ref="A41:G41"/>
    <mergeCell ref="A12:B12"/>
    <mergeCell ref="C10:F10"/>
    <mergeCell ref="A9:B9"/>
    <mergeCell ref="C9:F9"/>
    <mergeCell ref="A10:B10"/>
    <mergeCell ref="A13:B13"/>
    <mergeCell ref="A14:B14"/>
    <mergeCell ref="A37:B37"/>
    <mergeCell ref="A16:C16"/>
    <mergeCell ref="E16:G16"/>
    <mergeCell ref="E19:F19"/>
    <mergeCell ref="A18:B18"/>
    <mergeCell ref="E18:F18"/>
    <mergeCell ref="A17:B17"/>
    <mergeCell ref="E17:F17"/>
    <mergeCell ref="A66:B66"/>
    <mergeCell ref="E66:F66"/>
    <mergeCell ref="A67:B67"/>
    <mergeCell ref="E67:F67"/>
    <mergeCell ref="A68:B68"/>
    <mergeCell ref="E68:F68"/>
    <mergeCell ref="A73:G73"/>
    <mergeCell ref="A69:B69"/>
    <mergeCell ref="E69:F69"/>
    <mergeCell ref="A70:B70"/>
    <mergeCell ref="E70:F70"/>
    <mergeCell ref="A71:B71"/>
    <mergeCell ref="E71:F71"/>
  </mergeCells>
  <phoneticPr fontId="4" type="noConversion"/>
  <conditionalFormatting sqref="C13">
    <cfRule type="expression" dxfId="42" priority="70">
      <formula>$C$12="N"</formula>
    </cfRule>
  </conditionalFormatting>
  <conditionalFormatting sqref="A31:C33">
    <cfRule type="expression" dxfId="41" priority="42">
      <formula>$C$21="N"</formula>
    </cfRule>
  </conditionalFormatting>
  <conditionalFormatting sqref="F31:G33">
    <cfRule type="expression" dxfId="40" priority="68">
      <formula>#REF!="N"</formula>
    </cfRule>
  </conditionalFormatting>
  <conditionalFormatting sqref="C19">
    <cfRule type="expression" dxfId="39" priority="67">
      <formula>$H$12="N"</formula>
    </cfRule>
  </conditionalFormatting>
  <conditionalFormatting sqref="C18">
    <cfRule type="expression" dxfId="38" priority="65">
      <formula>$H$12="N"</formula>
    </cfRule>
  </conditionalFormatting>
  <conditionalFormatting sqref="C17">
    <cfRule type="expression" dxfId="37" priority="63">
      <formula>$H$12="N"</formula>
    </cfRule>
  </conditionalFormatting>
  <conditionalFormatting sqref="C22">
    <cfRule type="expression" dxfId="36" priority="60">
      <formula>$C$21="N"</formula>
    </cfRule>
  </conditionalFormatting>
  <conditionalFormatting sqref="G17">
    <cfRule type="expression" dxfId="35" priority="58">
      <formula>$C$12="N"</formula>
    </cfRule>
  </conditionalFormatting>
  <conditionalFormatting sqref="G18">
    <cfRule type="expression" dxfId="34" priority="57">
      <formula>$C$12="N"</formula>
    </cfRule>
  </conditionalFormatting>
  <conditionalFormatting sqref="G19 G21:G22">
    <cfRule type="expression" dxfId="33" priority="56">
      <formula>$C$12="N"</formula>
    </cfRule>
  </conditionalFormatting>
  <conditionalFormatting sqref="G22">
    <cfRule type="expression" dxfId="32" priority="55">
      <formula>$G$21="N"</formula>
    </cfRule>
  </conditionalFormatting>
  <conditionalFormatting sqref="E24:E27">
    <cfRule type="expression" dxfId="31" priority="54">
      <formula>$C$12="N"</formula>
    </cfRule>
  </conditionalFormatting>
  <conditionalFormatting sqref="F25:G25">
    <cfRule type="expression" dxfId="30" priority="52">
      <formula>$E$25=""</formula>
    </cfRule>
  </conditionalFormatting>
  <conditionalFormatting sqref="F24:G24">
    <cfRule type="expression" dxfId="29" priority="50">
      <formula>$E$24=""</formula>
    </cfRule>
  </conditionalFormatting>
  <conditionalFormatting sqref="F26:G26">
    <cfRule type="expression" dxfId="28" priority="49">
      <formula>$E$26=""</formula>
    </cfRule>
  </conditionalFormatting>
  <conditionalFormatting sqref="F27:G27">
    <cfRule type="expression" dxfId="27" priority="48">
      <formula>$E$27=""</formula>
    </cfRule>
  </conditionalFormatting>
  <conditionalFormatting sqref="E31:E33">
    <cfRule type="expression" dxfId="26" priority="47">
      <formula>$C$12="N"</formula>
    </cfRule>
    <cfRule type="expression" dxfId="25" priority="53">
      <formula>$G$21="N"</formula>
    </cfRule>
  </conditionalFormatting>
  <conditionalFormatting sqref="E31:E33">
    <cfRule type="expression" dxfId="24" priority="46">
      <formula>$G$21="N"</formula>
    </cfRule>
  </conditionalFormatting>
  <conditionalFormatting sqref="F31:G31">
    <cfRule type="expression" dxfId="23" priority="45">
      <formula>$E$31=""</formula>
    </cfRule>
  </conditionalFormatting>
  <conditionalFormatting sqref="F32:G32">
    <cfRule type="expression" dxfId="22" priority="44">
      <formula>$E$32=""</formula>
    </cfRule>
  </conditionalFormatting>
  <conditionalFormatting sqref="F33:G33">
    <cfRule type="expression" dxfId="21" priority="43">
      <formula>$E$33=""</formula>
    </cfRule>
  </conditionalFormatting>
  <conditionalFormatting sqref="B24:C24">
    <cfRule type="expression" dxfId="20" priority="41">
      <formula>$A$24=""</formula>
    </cfRule>
  </conditionalFormatting>
  <conditionalFormatting sqref="B25:C25">
    <cfRule type="expression" dxfId="19" priority="40">
      <formula>$A$25=""</formula>
    </cfRule>
  </conditionalFormatting>
  <conditionalFormatting sqref="B26:C26">
    <cfRule type="expression" dxfId="18" priority="39">
      <formula>$A$26=""</formula>
    </cfRule>
  </conditionalFormatting>
  <conditionalFormatting sqref="B27:C27">
    <cfRule type="expression" dxfId="17" priority="38">
      <formula>$A$27=""</formula>
    </cfRule>
  </conditionalFormatting>
  <conditionalFormatting sqref="B31:C31">
    <cfRule type="expression" dxfId="16" priority="37">
      <formula>$A$31=""</formula>
    </cfRule>
  </conditionalFormatting>
  <conditionalFormatting sqref="B32:C32">
    <cfRule type="expression" dxfId="15" priority="36">
      <formula>$A$32=""</formula>
    </cfRule>
  </conditionalFormatting>
  <conditionalFormatting sqref="B33:C33">
    <cfRule type="expression" dxfId="14" priority="35">
      <formula>$A$33=""</formula>
    </cfRule>
  </conditionalFormatting>
  <conditionalFormatting sqref="C39">
    <cfRule type="beginsWith" dxfId="13" priority="33" operator="beginsWith" text="oK">
      <formula>LEFT(C39,LEN("oK"))="oK"</formula>
    </cfRule>
    <cfRule type="beginsWith" dxfId="12" priority="34" operator="beginsWith" text="not">
      <formula>LEFT(C39,LEN("not"))="not"</formula>
    </cfRule>
  </conditionalFormatting>
  <conditionalFormatting sqref="G39">
    <cfRule type="beginsWith" dxfId="11" priority="31" operator="beginsWith" text="oK">
      <formula>LEFT(G39,LEN("oK"))="oK"</formula>
    </cfRule>
    <cfRule type="beginsWith" dxfId="10" priority="32" operator="beginsWith" text="not">
      <formula>LEFT(G39,LEN("not"))="not"</formula>
    </cfRule>
  </conditionalFormatting>
  <conditionalFormatting sqref="C20">
    <cfRule type="expression" dxfId="9" priority="30">
      <formula>$H$12="N"</formula>
    </cfRule>
  </conditionalFormatting>
  <conditionalFormatting sqref="G20">
    <cfRule type="expression" dxfId="8" priority="29">
      <formula>$C$12="N"</formula>
    </cfRule>
  </conditionalFormatting>
  <conditionalFormatting sqref="C58">
    <cfRule type="expression" dxfId="7" priority="20">
      <formula>$H$12="N"</formula>
    </cfRule>
  </conditionalFormatting>
  <conditionalFormatting sqref="C62">
    <cfRule type="beginsWith" dxfId="6" priority="17" operator="beginsWith" text="oK">
      <formula>LEFT(C62,LEN("oK"))="oK"</formula>
    </cfRule>
    <cfRule type="beginsWith" dxfId="5" priority="18" operator="beginsWith" text="not">
      <formula>LEFT(C62,LEN("not"))="not"</formula>
    </cfRule>
  </conditionalFormatting>
  <conditionalFormatting sqref="G58">
    <cfRule type="expression" dxfId="4" priority="14">
      <formula>$C$12="N"</formula>
    </cfRule>
  </conditionalFormatting>
  <conditionalFormatting sqref="G62">
    <cfRule type="beginsWith" dxfId="3" priority="12" operator="beginsWith" text="oK">
      <formula>LEFT(G62,LEN("oK"))="oK"</formula>
    </cfRule>
    <cfRule type="beginsWith" dxfId="2" priority="13" operator="beginsWith" text="not">
      <formula>LEFT(G62,LEN("not"))="not"</formula>
    </cfRule>
  </conditionalFormatting>
  <conditionalFormatting sqref="G67:G71">
    <cfRule type="expression" dxfId="1" priority="1">
      <formula>$C$12="N"</formula>
    </cfRule>
  </conditionalFormatting>
  <conditionalFormatting sqref="C67:C71">
    <cfRule type="expression" dxfId="0" priority="2">
      <formula>$C$21="N"</formula>
    </cfRule>
  </conditionalFormatting>
  <dataValidations xWindow="630" yWindow="608" count="4">
    <dataValidation type="decimal" allowBlank="1" showInputMessage="1" showErrorMessage="1" sqref="C13 D12:F15" xr:uid="{00000000-0002-0000-0800-000000000000}">
      <formula1>1</formula1>
      <formula2>100000000000</formula2>
    </dataValidation>
    <dataValidation type="list" allowBlank="1" showInputMessage="1" showErrorMessage="1" sqref="C12 H12:H13 C21 G21" xr:uid="{00000000-0002-0000-0800-000001000000}">
      <formula1>janein</formula1>
    </dataValidation>
    <dataValidation type="whole" allowBlank="1" showInputMessage="1" showErrorMessage="1" sqref="C22 G22" xr:uid="{00000000-0002-0000-0800-000002000000}">
      <formula1>1</formula1>
      <formula2>1000000</formula2>
    </dataValidation>
    <dataValidation type="decimal" allowBlank="1" showInputMessage="1" showErrorMessage="1" sqref="D24:D36" xr:uid="{00000000-0002-0000-0800-000003000000}">
      <formula1>0</formula1>
      <formula2>10000</formula2>
    </dataValidation>
  </dataValidations>
  <pageMargins left="0.78740157480314965" right="0.78740157480314965" top="0.98425196850393704" bottom="0.98425196850393704" header="0.51181102362204722" footer="0.51181102362204722"/>
  <pageSetup paperSize="9" scale="55" fitToHeight="3" orientation="landscape" r:id="rId1"/>
  <headerFooter alignWithMargins="0"/>
  <rowBreaks count="1" manualBreakCount="1">
    <brk id="42" max="7" man="1"/>
  </rowBreaks>
  <ignoredErrors>
    <ignoredError sqref="C7:C9 C4:C5 A41 A64" unlockedFormula="1"/>
    <ignoredError sqref="E19" formula="1"/>
    <ignoredError sqref="G37 C60 C62 G62" evalError="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26</vt:i4>
      </vt:variant>
    </vt:vector>
  </HeadingPairs>
  <TitlesOfParts>
    <vt:vector size="40" baseType="lpstr">
      <vt:lpstr>Instructions-EN</vt:lpstr>
      <vt:lpstr>Anleitung-DE</vt:lpstr>
      <vt:lpstr>Formulation Pre-Products</vt:lpstr>
      <vt:lpstr>Ingoing Substances</vt:lpstr>
      <vt:lpstr>Ingoing substances_DID</vt:lpstr>
      <vt:lpstr>Results-3.2</vt:lpstr>
      <vt:lpstr>Results-3.3</vt:lpstr>
      <vt:lpstr>Results-3.4.1&amp;3.4.3&amp;3.5</vt:lpstr>
      <vt:lpstr>Packaging-3.11</vt:lpstr>
      <vt:lpstr>DID List</vt:lpstr>
      <vt:lpstr>Languages</vt:lpstr>
      <vt:lpstr>Auswahldaten</vt:lpstr>
      <vt:lpstr>Document</vt:lpstr>
      <vt:lpstr>Historie</vt:lpstr>
      <vt:lpstr>Abbauwerte</vt:lpstr>
      <vt:lpstr>aNBO</vt:lpstr>
      <vt:lpstr>anNBO</vt:lpstr>
      <vt:lpstr>AW</vt:lpstr>
      <vt:lpstr>BCF</vt:lpstr>
      <vt:lpstr>Beschichtung</vt:lpstr>
      <vt:lpstr>DID</vt:lpstr>
      <vt:lpstr>'Formulation Pre-Products'!Druckbereich</vt:lpstr>
      <vt:lpstr>Historie!Druckbereich</vt:lpstr>
      <vt:lpstr>'Ingoing Substances'!Druckbereich</vt:lpstr>
      <vt:lpstr>'Ingoing substances_DID'!Druckbereich</vt:lpstr>
      <vt:lpstr>'Packaging-3.11'!Druckbereich</vt:lpstr>
      <vt:lpstr>'Results-3.2'!Druckbereich</vt:lpstr>
      <vt:lpstr>'Results-3.3'!Druckbereich</vt:lpstr>
      <vt:lpstr>'Results-3.4.1&amp;3.4.3&amp;3.5'!Druckbereich</vt:lpstr>
      <vt:lpstr>Etikett</vt:lpstr>
      <vt:lpstr>Flasche</vt:lpstr>
      <vt:lpstr>Funktion</vt:lpstr>
      <vt:lpstr>janein</vt:lpstr>
      <vt:lpstr>Manschette</vt:lpstr>
      <vt:lpstr>Nachweis</vt:lpstr>
      <vt:lpstr>Produktart</vt:lpstr>
      <vt:lpstr>Sprache</vt:lpstr>
      <vt:lpstr>Verschluss</vt:lpstr>
      <vt:lpstr>Vorproduktenummer</vt:lpstr>
      <vt:lpstr>VPName</vt:lpstr>
    </vt:vector>
  </TitlesOfParts>
  <Company>RAL gGmbH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Kalkulationsdatei für "Rinse og cosmetic products"</dc:title>
  <dc:subject>Ecolabel 2014/893/EU</dc:subject>
  <dc:creator>Dr.Peter Buttner</dc:creator>
  <dc:description>Version 2 (3.2015). Änderung Formel für automatische Tensiderkennung im Blatt "Ingoing substances_DID"_x000d_
Version 3 (16.4.2015): Einführung AC zur automatischen Ermittlung der Konzentration. Korrektur für Palm/Palmkernöl wenn segrgiert/MB: Bezug auf Vorprodukt und nicht auf enthaltenes Tensid_x000d_
V4: Zusätzliche Berechnungen/Eingaben für Verpackungen, V5: Fehlerkorrektur in Mengenberechnung Tensid wenn MB/segregiert beseitigt. Ab 7.9.2015 englischen Text in B122 geändert. _x000d_
V5: ab 12 October 2015: Version October auf allen Blättern</dc:description>
  <cp:lastModifiedBy>Buttner, Peter</cp:lastModifiedBy>
  <cp:lastPrinted>2016-07-22T12:27:04Z</cp:lastPrinted>
  <dcterms:created xsi:type="dcterms:W3CDTF">2006-01-20T09:27:52Z</dcterms:created>
  <dcterms:modified xsi:type="dcterms:W3CDTF">2020-06-23T12:44:51Z</dcterms:modified>
</cp:coreProperties>
</file>